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autoCompressPictures="0"/>
  <mc:AlternateContent xmlns:mc="http://schemas.openxmlformats.org/markup-compatibility/2006">
    <mc:Choice Requires="x15">
      <x15ac:absPath xmlns:x15ac="http://schemas.microsoft.com/office/spreadsheetml/2010/11/ac" url="https://pcbconnect-my.sharepoint.com/personal/glorie_mae_bureros_pcbconnectgroup_com/Documents/Desktop/Regulations/RMI Templates/EMRT 2.11/"/>
    </mc:Choice>
  </mc:AlternateContent>
  <xr:revisionPtr revIDLastSave="45" documentId="13_ncr:1_{692C19CA-47EA-4117-9CFB-B298114CDA23}" xr6:coauthVersionLast="47" xr6:coauthVersionMax="47" xr10:uidLastSave="{13B38D5A-C34C-4D24-924D-F5B590BA3674}"/>
  <workbookProtection workbookAlgorithmName="SHA-512" workbookHashValue="JG8obj83+zizTOpYNOrRCbMdFLhqZ0k0ow5+kxj/SiHemlmA9v/NYLyVagp4xks8PiNc5RSzC4+plvfGzSVpnw==" workbookSaltValue="1jRN7TbvyScCT5idCUTEig==" workbookSpinCount="100000" lockStructure="1"/>
  <bookViews>
    <workbookView xWindow="-110" yWindow="-110" windowWidth="19420" windowHeight="1030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4" i="5" l="1"/>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C5" i="5"/>
  <c r="AD5" i="5" s="1"/>
  <c r="C7" i="5"/>
  <c r="AD7" i="5" s="1"/>
  <c r="C9" i="5"/>
  <c r="AD9" i="5"/>
  <c r="C10" i="5"/>
  <c r="AD10" i="5" s="1"/>
  <c r="C13" i="5"/>
  <c r="AD13" i="5"/>
  <c r="C14" i="5"/>
  <c r="C15" i="5"/>
  <c r="V15" i="5" s="1"/>
  <c r="AD15" i="5"/>
  <c r="C16" i="5"/>
  <c r="C19" i="5"/>
  <c r="C21" i="5"/>
  <c r="AD21" i="5"/>
  <c r="C22" i="5"/>
  <c r="C25" i="5"/>
  <c r="AD25" i="5" s="1"/>
  <c r="C26" i="5"/>
  <c r="AB26" i="5" s="1"/>
  <c r="AD26" i="5"/>
  <c r="C27" i="5"/>
  <c r="AD27" i="5"/>
  <c r="C28" i="5"/>
  <c r="C32" i="5"/>
  <c r="AD32" i="5"/>
  <c r="C33" i="5"/>
  <c r="C34" i="5"/>
  <c r="C37" i="5"/>
  <c r="AB37" i="5" s="1"/>
  <c r="AD37" i="5"/>
  <c r="C38" i="5"/>
  <c r="AB38" i="5" s="1"/>
  <c r="AD38" i="5"/>
  <c r="C39" i="5"/>
  <c r="AB39" i="5" s="1"/>
  <c r="AD39"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B6" i="5"/>
  <c r="AC6" i="5"/>
  <c r="B7" i="5"/>
  <c r="B8" i="5"/>
  <c r="B9" i="5"/>
  <c r="B10" i="5"/>
  <c r="B13" i="5"/>
  <c r="AC13" i="5" s="1"/>
  <c r="B14" i="5"/>
  <c r="AC14" i="5"/>
  <c r="B15" i="5"/>
  <c r="AC15" i="5" s="1"/>
  <c r="B17" i="5"/>
  <c r="AC17" i="5" s="1"/>
  <c r="B19" i="5"/>
  <c r="B20" i="5"/>
  <c r="AC20" i="5"/>
  <c r="B21" i="5"/>
  <c r="AC21" i="5"/>
  <c r="B22" i="5"/>
  <c r="AC22" i="5"/>
  <c r="B23" i="5"/>
  <c r="AC23" i="5" s="1"/>
  <c r="B26" i="5"/>
  <c r="AC26" i="5"/>
  <c r="B27" i="5"/>
  <c r="AC27" i="5"/>
  <c r="B28" i="5"/>
  <c r="AC28" i="5" s="1"/>
  <c r="B29" i="5"/>
  <c r="AC29" i="5"/>
  <c r="B31" i="5"/>
  <c r="B32" i="5"/>
  <c r="AC32" i="5"/>
  <c r="B34" i="5"/>
  <c r="B35" i="5"/>
  <c r="AC35" i="5"/>
  <c r="B37" i="5"/>
  <c r="AC37" i="5" s="1"/>
  <c r="B38" i="5"/>
  <c r="AC38" i="5"/>
  <c r="B39" i="5"/>
  <c r="AC39" i="5"/>
  <c r="B40" i="5"/>
  <c r="AC40"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B120" i="4"/>
  <c r="A98" i="6" s="1"/>
  <c r="M120" i="4"/>
  <c r="B102" i="4"/>
  <c r="A83" i="6" s="1"/>
  <c r="M102" i="4"/>
  <c r="B90"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G7" i="6"/>
  <c r="B111" i="6"/>
  <c r="G111" i="6" s="1"/>
  <c r="B110" i="6"/>
  <c r="G110" i="6" s="1"/>
  <c r="B109" i="6"/>
  <c r="B108" i="6"/>
  <c r="B107" i="6"/>
  <c r="B106" i="6"/>
  <c r="B105" i="6"/>
  <c r="B104" i="6"/>
  <c r="B103" i="6"/>
  <c r="B102" i="6"/>
  <c r="B101" i="6"/>
  <c r="B100" i="6"/>
  <c r="B99" i="6"/>
  <c r="B98" i="6"/>
  <c r="B96" i="6"/>
  <c r="B95" i="6"/>
  <c r="G95" i="6" s="1"/>
  <c r="B94" i="6"/>
  <c r="G94" i="6" s="1"/>
  <c r="B92" i="6"/>
  <c r="B91" i="6"/>
  <c r="B90" i="6"/>
  <c r="B89" i="6"/>
  <c r="B88" i="6"/>
  <c r="B87" i="6"/>
  <c r="B86" i="6"/>
  <c r="B85" i="6"/>
  <c r="B84" i="6"/>
  <c r="B83" i="6"/>
  <c r="B81" i="6"/>
  <c r="B80" i="6"/>
  <c r="B79" i="6"/>
  <c r="B78" i="6"/>
  <c r="B77" i="6"/>
  <c r="B76" i="6"/>
  <c r="B75" i="6"/>
  <c r="B74" i="6"/>
  <c r="B73" i="6"/>
  <c r="G73" i="6" s="1"/>
  <c r="B72" i="6"/>
  <c r="G72" i="6" s="1"/>
  <c r="B70" i="6"/>
  <c r="B69" i="6"/>
  <c r="B68" i="6"/>
  <c r="B67" i="6"/>
  <c r="B66" i="6"/>
  <c r="G66" i="6" s="1"/>
  <c r="B65" i="6"/>
  <c r="B64" i="6"/>
  <c r="B63" i="6"/>
  <c r="B62" i="6"/>
  <c r="B61" i="6"/>
  <c r="G61" i="6" s="1"/>
  <c r="B59" i="6"/>
  <c r="B58" i="6"/>
  <c r="B57" i="6"/>
  <c r="B56" i="6"/>
  <c r="B55" i="6"/>
  <c r="G55" i="6" s="1"/>
  <c r="B54" i="6"/>
  <c r="B53" i="6"/>
  <c r="B52" i="6"/>
  <c r="B51" i="6"/>
  <c r="B50" i="6"/>
  <c r="B48" i="6"/>
  <c r="B47" i="6"/>
  <c r="B46" i="6"/>
  <c r="B45" i="6"/>
  <c r="B44" i="6"/>
  <c r="G44" i="6" s="1"/>
  <c r="B43" i="6"/>
  <c r="B42" i="6"/>
  <c r="B41" i="6"/>
  <c r="B40" i="6"/>
  <c r="G40" i="6" s="1"/>
  <c r="B39" i="6"/>
  <c r="B37" i="6"/>
  <c r="B36" i="6"/>
  <c r="B35" i="6"/>
  <c r="B34" i="6"/>
  <c r="B33" i="6"/>
  <c r="F44" i="6" s="1"/>
  <c r="B32" i="6"/>
  <c r="B31" i="6"/>
  <c r="B30" i="6"/>
  <c r="F41" i="6" s="1"/>
  <c r="B29" i="6"/>
  <c r="G29" i="6" s="1"/>
  <c r="B28" i="6"/>
  <c r="G28" i="6" s="1"/>
  <c r="B26" i="6"/>
  <c r="B25" i="6"/>
  <c r="B24" i="6"/>
  <c r="B23" i="6"/>
  <c r="B22" i="6"/>
  <c r="B21" i="6"/>
  <c r="B20" i="6"/>
  <c r="G20" i="6" s="1"/>
  <c r="H20" i="6" s="1"/>
  <c r="D20" i="6" s="1"/>
  <c r="B19" i="6"/>
  <c r="B18" i="6"/>
  <c r="B17" i="6"/>
  <c r="F28" i="6" s="1"/>
  <c r="B15" i="6"/>
  <c r="G15" i="6" s="1"/>
  <c r="H15" i="6" s="1"/>
  <c r="D15" i="6" s="1"/>
  <c r="B13" i="6"/>
  <c r="G13" i="6" s="1"/>
  <c r="H13" i="6" s="1"/>
  <c r="D13" i="6" s="1"/>
  <c r="B12" i="6"/>
  <c r="G12" i="6" s="1"/>
  <c r="B11" i="6"/>
  <c r="G11" i="6" s="1"/>
  <c r="H11" i="6" s="1"/>
  <c r="D11" i="6" s="1"/>
  <c r="B10" i="6"/>
  <c r="G10" i="6" s="1"/>
  <c r="H10" i="6" s="1"/>
  <c r="B9" i="6"/>
  <c r="G9" i="6" s="1"/>
  <c r="H9" i="6" s="1"/>
  <c r="D9" i="6" s="1"/>
  <c r="B6" i="6"/>
  <c r="B4" i="6"/>
  <c r="G4" i="6" s="1"/>
  <c r="H4" i="6" s="1"/>
  <c r="B114" i="4"/>
  <c r="A93"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65" i="4" s="1"/>
  <c r="D29" i="4"/>
  <c r="D53"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11" i="5" s="1"/>
  <c r="J75" i="6"/>
  <c r="J73" i="6"/>
  <c r="C4" i="5"/>
  <c r="D4" i="5"/>
  <c r="E4" i="5"/>
  <c r="F39" i="6"/>
  <c r="F17" i="6"/>
  <c r="C123" i="6"/>
  <c r="C122" i="6"/>
  <c r="C121" i="6"/>
  <c r="C120" i="6"/>
  <c r="G103" i="6"/>
  <c r="G102" i="6"/>
  <c r="G101" i="6"/>
  <c r="G100" i="6"/>
  <c r="G88" i="6"/>
  <c r="G87" i="6"/>
  <c r="G86" i="6"/>
  <c r="G85" i="6"/>
  <c r="G84" i="6"/>
  <c r="G83" i="6"/>
  <c r="G77" i="6"/>
  <c r="G76" i="6"/>
  <c r="G75" i="6"/>
  <c r="G74" i="6"/>
  <c r="J74" i="6"/>
  <c r="G65" i="6"/>
  <c r="G64" i="6"/>
  <c r="G63" i="6"/>
  <c r="G62" i="6"/>
  <c r="G54" i="6"/>
  <c r="G53" i="6"/>
  <c r="G52" i="6"/>
  <c r="G51" i="6"/>
  <c r="G50" i="6"/>
  <c r="G43" i="6"/>
  <c r="G42" i="6"/>
  <c r="G41" i="6"/>
  <c r="G39" i="6"/>
  <c r="G32" i="6"/>
  <c r="H32" i="6" s="1"/>
  <c r="G31" i="6"/>
  <c r="H31" i="6" s="1"/>
  <c r="G30" i="6"/>
  <c r="G17" i="6"/>
  <c r="H17" i="6"/>
  <c r="D17" i="6" s="1"/>
  <c r="H7" i="6"/>
  <c r="D7" i="6"/>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19" i="6"/>
  <c r="G18" i="6"/>
  <c r="H18" i="6" s="1"/>
  <c r="D18" i="6" s="1"/>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C4" i="8"/>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6" i="6"/>
  <c r="G98" i="6"/>
  <c r="G99" i="6"/>
  <c r="G108" i="6"/>
  <c r="G109" i="6"/>
  <c r="G6" i="6"/>
  <c r="H12" i="6"/>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B31" i="4"/>
  <c r="A18" i="6"/>
  <c r="F18" i="6"/>
  <c r="O31" i="4"/>
  <c r="P55" i="4"/>
  <c r="B67" i="4"/>
  <c r="P43" i="4"/>
  <c r="B43" i="4"/>
  <c r="M43" i="4" s="1"/>
  <c r="A29" i="6"/>
  <c r="A115" i="6"/>
  <c r="F29" i="6"/>
  <c r="M31" i="4"/>
  <c r="AA14" i="4" a="1"/>
  <c r="AA14" i="4"/>
  <c r="AA15" i="4" a="1"/>
  <c r="AA15" i="4"/>
  <c r="AA16" i="4" a="1"/>
  <c r="B32" i="4"/>
  <c r="A19" i="6"/>
  <c r="F19" i="6"/>
  <c r="H19" i="6"/>
  <c r="D19" i="6" s="1"/>
  <c r="B33" i="4"/>
  <c r="A20" i="6"/>
  <c r="F20" i="6"/>
  <c r="AA16" i="4"/>
  <c r="B34" i="4"/>
  <c r="A21" i="6"/>
  <c r="F21" i="6"/>
  <c r="H21" i="6"/>
  <c r="F42" i="6"/>
  <c r="F53" i="6" s="1"/>
  <c r="F43" i="6"/>
  <c r="O34" i="4"/>
  <c r="P58" i="4"/>
  <c r="B70" i="4" s="1"/>
  <c r="B124" i="4"/>
  <c r="A102" i="6" s="1"/>
  <c r="P46" i="4"/>
  <c r="B46" i="4"/>
  <c r="F32" i="6"/>
  <c r="D21" i="6"/>
  <c r="A118" i="6"/>
  <c r="M34" i="4"/>
  <c r="O33" i="4"/>
  <c r="P57" i="4"/>
  <c r="B57" i="4" s="1"/>
  <c r="B123" i="4"/>
  <c r="O32" i="4"/>
  <c r="P56" i="4"/>
  <c r="B122" i="4" s="1"/>
  <c r="M122" i="4" s="1"/>
  <c r="B104" i="4"/>
  <c r="A85" i="6" s="1"/>
  <c r="B92" i="4"/>
  <c r="B68" i="4"/>
  <c r="M68" i="4" s="1"/>
  <c r="B56" i="4"/>
  <c r="M56" i="4" s="1"/>
  <c r="P45" i="4"/>
  <c r="B45" i="4"/>
  <c r="M45" i="4" s="1"/>
  <c r="P44" i="4"/>
  <c r="B44" i="4"/>
  <c r="M44" i="4"/>
  <c r="M33" i="4"/>
  <c r="M32" i="4"/>
  <c r="A31" i="6"/>
  <c r="A30" i="6"/>
  <c r="A116" i="6"/>
  <c r="A117" i="6"/>
  <c r="H41" i="6"/>
  <c r="D41" i="6" s="1"/>
  <c r="F30" i="6"/>
  <c r="F31" i="6"/>
  <c r="S45" i="4"/>
  <c r="S44" i="4"/>
  <c r="S46" i="4"/>
  <c r="AA17" i="4" a="1"/>
  <c r="AA17" i="4"/>
  <c r="S47" i="4"/>
  <c r="B35" i="4"/>
  <c r="A22" i="6"/>
  <c r="F33" i="6"/>
  <c r="A119" i="6"/>
  <c r="F22" i="6"/>
  <c r="H22" i="6"/>
  <c r="D22" i="6"/>
  <c r="O35" i="4"/>
  <c r="P47" i="4"/>
  <c r="B47" i="4" s="1"/>
  <c r="M47" i="4" s="1"/>
  <c r="P59" i="4"/>
  <c r="B95" i="4" s="1"/>
  <c r="B83" i="4"/>
  <c r="B107" i="4"/>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c r="T50" i="4"/>
  <c r="U50" i="4"/>
  <c r="V50" i="4"/>
  <c r="W50" i="4"/>
  <c r="X50" i="4" s="1"/>
  <c r="U49" i="4"/>
  <c r="V49" i="4"/>
  <c r="W49" i="4" s="1"/>
  <c r="A26" i="6"/>
  <c r="AA22" i="4"/>
  <c r="AA23" i="4"/>
  <c r="P51" i="4"/>
  <c r="B51" i="4"/>
  <c r="A37" i="6"/>
  <c r="Q53" i="4"/>
  <c r="B63" i="4"/>
  <c r="A48" i="6"/>
  <c r="B75" i="4"/>
  <c r="A59" i="6"/>
  <c r="B87" i="4"/>
  <c r="A70" i="6"/>
  <c r="A81" i="6"/>
  <c r="B111" i="4"/>
  <c r="A92" i="6"/>
  <c r="B129" i="4"/>
  <c r="A107" i="6"/>
  <c r="A123" i="6"/>
  <c r="M39" i="4"/>
  <c r="M51" i="4"/>
  <c r="M63" i="4"/>
  <c r="M75" i="4"/>
  <c r="M87" i="4"/>
  <c r="M111" i="4"/>
  <c r="M129" i="4"/>
  <c r="V10" i="5"/>
  <c r="F10" i="5"/>
  <c r="G10" i="5"/>
  <c r="V26" i="5"/>
  <c r="V34" i="5"/>
  <c r="E34" i="5" s="1"/>
  <c r="X34" i="5" s="1"/>
  <c r="AB34" i="5"/>
  <c r="V37" i="5"/>
  <c r="R37" i="5" s="1"/>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F119" i="6"/>
  <c r="B59" i="4"/>
  <c r="A33" i="6"/>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AB1374" i="5"/>
  <c r="AD1374" i="5"/>
  <c r="AB1073" i="5"/>
  <c r="AD1073" i="5"/>
  <c r="AB1102" i="5"/>
  <c r="AD1102" i="5"/>
  <c r="AB1494" i="5"/>
  <c r="AD1494" i="5"/>
  <c r="AB1806" i="5"/>
  <c r="AD1806" i="5"/>
  <c r="AB2110" i="5"/>
  <c r="AD2110" i="5"/>
  <c r="AB1478" i="5"/>
  <c r="AD1478" i="5"/>
  <c r="AB1505" i="5"/>
  <c r="AD1505" i="5"/>
  <c r="AB1518" i="5"/>
  <c r="AD1518" i="5"/>
  <c r="AB1734" i="5"/>
  <c r="AD1734" i="5"/>
  <c r="AB1870" i="5"/>
  <c r="AD1870"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F26" i="5"/>
  <c r="I26" i="5"/>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R15" i="5" l="1"/>
  <c r="F15" i="5"/>
  <c r="J15" i="5"/>
  <c r="E15" i="5"/>
  <c r="X15" i="5" s="1"/>
  <c r="H15" i="5"/>
  <c r="I15" i="5"/>
  <c r="G19" i="5"/>
  <c r="H37" i="5"/>
  <c r="R34" i="5"/>
  <c r="J37" i="5"/>
  <c r="AB32" i="5"/>
  <c r="V19" i="5"/>
  <c r="AB19" i="5"/>
  <c r="F37" i="5"/>
  <c r="AB21" i="5"/>
  <c r="G37" i="5"/>
  <c r="AB15" i="5"/>
  <c r="I37" i="5"/>
  <c r="V38" i="5"/>
  <c r="F38" i="5" s="1"/>
  <c r="B43" i="5"/>
  <c r="B25" i="5"/>
  <c r="B16" i="5"/>
  <c r="AC16" i="5" s="1"/>
  <c r="C43" i="5"/>
  <c r="C20" i="5"/>
  <c r="E37" i="5"/>
  <c r="X37" i="5" s="1"/>
  <c r="B41" i="5"/>
  <c r="AC41" i="5" s="1"/>
  <c r="B33" i="5"/>
  <c r="AC33" i="5" s="1"/>
  <c r="C40" i="5"/>
  <c r="V40" i="5" s="1"/>
  <c r="H40" i="5" s="1"/>
  <c r="C31" i="5"/>
  <c r="AD31" i="5" s="1"/>
  <c r="AD19" i="5"/>
  <c r="C8" i="5"/>
  <c r="R26" i="5"/>
  <c r="E26" i="5"/>
  <c r="F19" i="5"/>
  <c r="I19" i="5"/>
  <c r="AB10" i="5"/>
  <c r="AC7" i="5"/>
  <c r="AD33" i="5"/>
  <c r="V13" i="5"/>
  <c r="G13" i="5" s="1"/>
  <c r="AB13" i="5"/>
  <c r="V31" i="5"/>
  <c r="AB31" i="5"/>
  <c r="V9" i="5"/>
  <c r="G9" i="5" s="1"/>
  <c r="AB9" i="5"/>
  <c r="V21" i="5"/>
  <c r="V14" i="5"/>
  <c r="G14" i="5" s="1"/>
  <c r="AB27" i="5"/>
  <c r="V27" i="5"/>
  <c r="G27" i="5"/>
  <c r="AD16" i="5"/>
  <c r="AB16" i="5"/>
  <c r="J10" i="5"/>
  <c r="I10" i="5"/>
  <c r="R10" i="5"/>
  <c r="H10" i="5"/>
  <c r="E10" i="5"/>
  <c r="X10" i="5" s="1"/>
  <c r="V32" i="5"/>
  <c r="G21" i="5"/>
  <c r="V39" i="5"/>
  <c r="AB14" i="5"/>
  <c r="V7" i="5"/>
  <c r="AD28" i="5"/>
  <c r="AB28" i="5"/>
  <c r="G26" i="5"/>
  <c r="AC11" i="5"/>
  <c r="AC10" i="5"/>
  <c r="I34" i="5"/>
  <c r="R19" i="5"/>
  <c r="V20" i="5"/>
  <c r="AC9" i="5"/>
  <c r="G15" i="5"/>
  <c r="AB5" i="5"/>
  <c r="AD22" i="5"/>
  <c r="AB22" i="5"/>
  <c r="V22" i="5"/>
  <c r="G22" i="5" s="1"/>
  <c r="AB7" i="5"/>
  <c r="V5" i="5"/>
  <c r="J26" i="5"/>
  <c r="I38" i="5"/>
  <c r="F34" i="5"/>
  <c r="H34" i="5"/>
  <c r="H19" i="5"/>
  <c r="G7" i="5"/>
  <c r="J34" i="5"/>
  <c r="H26" i="5"/>
  <c r="V28" i="5"/>
  <c r="AC34" i="5"/>
  <c r="AC8" i="5"/>
  <c r="AD34" i="5"/>
  <c r="G34" i="5"/>
  <c r="AD14" i="5"/>
  <c r="AC31" i="5"/>
  <c r="AC19" i="5"/>
  <c r="C42" i="5"/>
  <c r="C36" i="5"/>
  <c r="C30" i="5"/>
  <c r="C24" i="5"/>
  <c r="C18" i="5"/>
  <c r="C12" i="5"/>
  <c r="C6" i="5"/>
  <c r="B12" i="5"/>
  <c r="C41" i="5"/>
  <c r="C35" i="5"/>
  <c r="C29" i="5"/>
  <c r="C23" i="5"/>
  <c r="C17" i="5"/>
  <c r="C11" i="5"/>
  <c r="B42" i="5"/>
  <c r="B36" i="5"/>
  <c r="B30" i="5"/>
  <c r="B24" i="5"/>
  <c r="B18" i="5"/>
  <c r="G33" i="6"/>
  <c r="B89" i="4"/>
  <c r="A71" i="6" s="1"/>
  <c r="B117" i="4"/>
  <c r="A95" i="6" s="1"/>
  <c r="B133" i="4"/>
  <c r="A109" i="6" s="1"/>
  <c r="B115" i="4"/>
  <c r="A94" i="6" s="1"/>
  <c r="B77" i="4"/>
  <c r="A60" i="6" s="1"/>
  <c r="B119" i="4"/>
  <c r="A97" i="6" s="1"/>
  <c r="B131" i="4"/>
  <c r="A108" i="6" s="1"/>
  <c r="B135" i="4"/>
  <c r="A110" i="6" s="1"/>
  <c r="F98" i="6"/>
  <c r="H98" i="6" s="1"/>
  <c r="D98" i="6" s="1"/>
  <c r="F50" i="6"/>
  <c r="F114" i="6"/>
  <c r="H39" i="6"/>
  <c r="D39" i="6" s="1"/>
  <c r="Z50" i="4"/>
  <c r="H29" i="6"/>
  <c r="F116" i="6"/>
  <c r="F52" i="6"/>
  <c r="F100" i="6"/>
  <c r="H100" i="6" s="1"/>
  <c r="D100" i="6" s="1"/>
  <c r="M107" i="4"/>
  <c r="A88" i="6"/>
  <c r="T47" i="4"/>
  <c r="U47" i="4" s="1"/>
  <c r="T46" i="4"/>
  <c r="X49" i="4"/>
  <c r="Y49" i="4" s="1"/>
  <c r="X48" i="4"/>
  <c r="M123" i="4"/>
  <c r="A101" i="6"/>
  <c r="D32" i="6"/>
  <c r="K118" i="6"/>
  <c r="M57" i="4"/>
  <c r="A42" i="6"/>
  <c r="T44" i="4"/>
  <c r="T45" i="4"/>
  <c r="A66" i="6"/>
  <c r="M83" i="4"/>
  <c r="K117" i="6"/>
  <c r="D31" i="6"/>
  <c r="H44" i="6"/>
  <c r="D44" i="6" s="1"/>
  <c r="F55" i="6"/>
  <c r="Y50" i="4"/>
  <c r="W48" i="4"/>
  <c r="M67" i="4"/>
  <c r="A51" i="6"/>
  <c r="M59" i="4"/>
  <c r="A44" i="6"/>
  <c r="H28" i="6"/>
  <c r="K114" i="6" s="1"/>
  <c r="F40" i="6"/>
  <c r="F94" i="6" s="1"/>
  <c r="H30" i="6"/>
  <c r="C30" i="6" s="1"/>
  <c r="B93" i="4"/>
  <c r="H33" i="6"/>
  <c r="M104" i="4"/>
  <c r="C21" i="6"/>
  <c r="C41" i="6"/>
  <c r="Z51" i="4"/>
  <c r="AA51" i="4" s="1"/>
  <c r="B125" i="4"/>
  <c r="C32" i="6"/>
  <c r="A41" i="6"/>
  <c r="B71" i="4"/>
  <c r="C22" i="6"/>
  <c r="K115" i="6"/>
  <c r="D29" i="6"/>
  <c r="M70" i="4"/>
  <c r="A54" i="6"/>
  <c r="F64" i="6"/>
  <c r="H53" i="6"/>
  <c r="D53" i="6" s="1"/>
  <c r="A28" i="6"/>
  <c r="M42" i="4"/>
  <c r="C18" i="6"/>
  <c r="A52" i="6"/>
  <c r="B58" i="4"/>
  <c r="M124" i="4"/>
  <c r="M90" i="4"/>
  <c r="A72" i="6"/>
  <c r="C20" i="6"/>
  <c r="F102" i="6"/>
  <c r="H102" i="6" s="1"/>
  <c r="D102" i="6" s="1"/>
  <c r="F54" i="6"/>
  <c r="H43" i="6"/>
  <c r="D43" i="6" s="1"/>
  <c r="B121" i="4"/>
  <c r="B103" i="4"/>
  <c r="B79" i="4"/>
  <c r="B91" i="4"/>
  <c r="F101" i="6"/>
  <c r="H101" i="6" s="1"/>
  <c r="D101" i="6" s="1"/>
  <c r="F117" i="6"/>
  <c r="F118" i="6"/>
  <c r="M78" i="4"/>
  <c r="A61" i="6"/>
  <c r="F66" i="6"/>
  <c r="H55" i="6"/>
  <c r="D55" i="6" s="1"/>
  <c r="B53" i="4"/>
  <c r="A38" i="6" s="1"/>
  <c r="B101" i="4"/>
  <c r="A82" i="6" s="1"/>
  <c r="B137" i="4"/>
  <c r="A111" i="6" s="1"/>
  <c r="B65" i="4"/>
  <c r="A49" i="6" s="1"/>
  <c r="M95" i="4"/>
  <c r="A77" i="6"/>
  <c r="A32" i="6"/>
  <c r="M46" i="4"/>
  <c r="A100" i="6"/>
  <c r="B81" i="4"/>
  <c r="B69" i="4"/>
  <c r="B105" i="4"/>
  <c r="M92" i="4"/>
  <c r="A74" i="6"/>
  <c r="B106" i="4"/>
  <c r="B94" i="4"/>
  <c r="B82" i="4"/>
  <c r="A55" i="6"/>
  <c r="M71" i="4"/>
  <c r="H42" i="6"/>
  <c r="D42" i="6" s="1"/>
  <c r="B55" i="4"/>
  <c r="C31" i="6"/>
  <c r="F103" i="6"/>
  <c r="H103" i="6" s="1"/>
  <c r="D103" i="6" s="1"/>
  <c r="C17" i="6"/>
  <c r="C33" i="6"/>
  <c r="B54" i="4"/>
  <c r="B80" i="4"/>
  <c r="B66" i="4"/>
  <c r="C100" i="6"/>
  <c r="C42" i="6"/>
  <c r="C29" i="6"/>
  <c r="C19" i="6"/>
  <c r="C101" i="6"/>
  <c r="C43" i="6"/>
  <c r="C15" i="6"/>
  <c r="C13" i="6"/>
  <c r="C10" i="6"/>
  <c r="D10" i="6"/>
  <c r="C12" i="6"/>
  <c r="C11" i="6"/>
  <c r="C9" i="6"/>
  <c r="F112" i="6"/>
  <c r="F6" i="6"/>
  <c r="H6" i="6" s="1"/>
  <c r="G5" i="6"/>
  <c r="H5" i="6" s="1"/>
  <c r="C4" i="6"/>
  <c r="G77" i="4"/>
  <c r="D101" i="4"/>
  <c r="G101" i="4"/>
  <c r="G89" i="4"/>
  <c r="G114" i="4"/>
  <c r="G41" i="4"/>
  <c r="G53" i="4"/>
  <c r="D89" i="4"/>
  <c r="D77" i="4"/>
  <c r="D114" i="4"/>
  <c r="D41" i="4"/>
  <c r="D65" i="4"/>
  <c r="S37" i="5"/>
  <c r="S15" i="5"/>
  <c r="S34" i="5"/>
  <c r="AB8" i="5" l="1"/>
  <c r="AD8" i="5"/>
  <c r="V8" i="5"/>
  <c r="AB40" i="5"/>
  <c r="E38" i="5"/>
  <c r="G38" i="5"/>
  <c r="AD40" i="5"/>
  <c r="J38" i="5"/>
  <c r="R40" i="5"/>
  <c r="AC25" i="5"/>
  <c r="AB25" i="5"/>
  <c r="V25" i="5"/>
  <c r="AC43" i="5"/>
  <c r="J40" i="5"/>
  <c r="F40" i="5"/>
  <c r="AB33" i="5"/>
  <c r="V33" i="5"/>
  <c r="G33" i="5" s="1"/>
  <c r="E40" i="5"/>
  <c r="AB20" i="5"/>
  <c r="AD20" i="5"/>
  <c r="H38" i="5"/>
  <c r="R38" i="5"/>
  <c r="G40" i="5"/>
  <c r="I40" i="5"/>
  <c r="V43" i="5"/>
  <c r="G43" i="5"/>
  <c r="AB43" i="5"/>
  <c r="AD43" i="5"/>
  <c r="J19" i="5"/>
  <c r="E19" i="5"/>
  <c r="V16" i="5"/>
  <c r="I20" i="5"/>
  <c r="E20" i="5"/>
  <c r="J20" i="5"/>
  <c r="H20" i="5"/>
  <c r="F20" i="5"/>
  <c r="R20" i="5"/>
  <c r="AD35" i="5"/>
  <c r="V35" i="5"/>
  <c r="AB35" i="5"/>
  <c r="AC12" i="5"/>
  <c r="F28" i="5"/>
  <c r="E28" i="5"/>
  <c r="I28" i="5"/>
  <c r="G28" i="5"/>
  <c r="J28" i="5"/>
  <c r="H28" i="5"/>
  <c r="R28" i="5"/>
  <c r="AC24" i="5"/>
  <c r="AD6" i="5"/>
  <c r="V6" i="5"/>
  <c r="G6" i="5" s="1"/>
  <c r="AB6" i="5"/>
  <c r="X26" i="5"/>
  <c r="AC30" i="5"/>
  <c r="AB12" i="5"/>
  <c r="V12" i="5"/>
  <c r="G12" i="5"/>
  <c r="AD12" i="5"/>
  <c r="AC36" i="5"/>
  <c r="AB18" i="5"/>
  <c r="V18" i="5"/>
  <c r="AD18" i="5"/>
  <c r="R7" i="5"/>
  <c r="F7" i="5"/>
  <c r="J7" i="5"/>
  <c r="I7" i="5"/>
  <c r="E7" i="5"/>
  <c r="H7" i="5"/>
  <c r="E32" i="5"/>
  <c r="J32" i="5"/>
  <c r="F32" i="5"/>
  <c r="H32" i="5"/>
  <c r="R32" i="5"/>
  <c r="I32" i="5"/>
  <c r="AD23" i="5"/>
  <c r="V23" i="5"/>
  <c r="G23" i="5"/>
  <c r="AB23" i="5"/>
  <c r="AD24" i="5"/>
  <c r="AB24" i="5"/>
  <c r="V24" i="5"/>
  <c r="F124" i="6"/>
  <c r="C124" i="6" s="1"/>
  <c r="AD30" i="5"/>
  <c r="V30" i="5"/>
  <c r="G30" i="5" s="1"/>
  <c r="AB30" i="5"/>
  <c r="G20" i="5"/>
  <c r="H39" i="5"/>
  <c r="J39" i="5"/>
  <c r="R39" i="5"/>
  <c r="F39" i="5"/>
  <c r="E39" i="5"/>
  <c r="I39" i="5"/>
  <c r="G39" i="5"/>
  <c r="J21" i="5"/>
  <c r="I21" i="5"/>
  <c r="H21" i="5"/>
  <c r="R21" i="5"/>
  <c r="F21" i="5"/>
  <c r="E21" i="5"/>
  <c r="AD17" i="5"/>
  <c r="V17" i="5"/>
  <c r="AB17" i="5"/>
  <c r="G17" i="5"/>
  <c r="V42" i="5"/>
  <c r="AD42" i="5"/>
  <c r="G42" i="5"/>
  <c r="AB42" i="5"/>
  <c r="R22" i="5"/>
  <c r="F22" i="5"/>
  <c r="J22" i="5"/>
  <c r="E22" i="5"/>
  <c r="I22" i="5"/>
  <c r="H22" i="5"/>
  <c r="G32" i="5"/>
  <c r="AD29" i="5"/>
  <c r="V29" i="5"/>
  <c r="G29" i="5"/>
  <c r="AB29" i="5"/>
  <c r="H5" i="5"/>
  <c r="F5" i="5"/>
  <c r="R5" i="5"/>
  <c r="I5" i="5"/>
  <c r="J5" i="5"/>
  <c r="G5" i="5"/>
  <c r="E5" i="5"/>
  <c r="H9" i="5"/>
  <c r="F9" i="5"/>
  <c r="J9" i="5"/>
  <c r="R9" i="5"/>
  <c r="I9" i="5"/>
  <c r="E9" i="5"/>
  <c r="AD41" i="5"/>
  <c r="V41" i="5"/>
  <c r="G41" i="5" s="1"/>
  <c r="AB41" i="5"/>
  <c r="AC18" i="5"/>
  <c r="R27" i="5"/>
  <c r="I27" i="5"/>
  <c r="J27" i="5"/>
  <c r="H27" i="5"/>
  <c r="F27" i="5"/>
  <c r="E27" i="5"/>
  <c r="F31" i="5"/>
  <c r="R31" i="5"/>
  <c r="J31" i="5"/>
  <c r="E31" i="5"/>
  <c r="I31" i="5"/>
  <c r="H31" i="5"/>
  <c r="G31" i="5"/>
  <c r="AC42" i="5"/>
  <c r="E14" i="5"/>
  <c r="R14" i="5"/>
  <c r="H14" i="5"/>
  <c r="F14" i="5"/>
  <c r="J14" i="5"/>
  <c r="I14" i="5"/>
  <c r="AD11" i="5"/>
  <c r="AB11" i="5"/>
  <c r="V11" i="5"/>
  <c r="G11" i="5" s="1"/>
  <c r="V36" i="5"/>
  <c r="G36" i="5" s="1"/>
  <c r="AB36" i="5"/>
  <c r="AD36" i="5"/>
  <c r="X38" i="5"/>
  <c r="R13" i="5"/>
  <c r="H13" i="5"/>
  <c r="I13" i="5"/>
  <c r="F13" i="5"/>
  <c r="E13" i="5"/>
  <c r="J13" i="5"/>
  <c r="Z49" i="4"/>
  <c r="C55" i="6"/>
  <c r="C44" i="6"/>
  <c r="U43" i="4"/>
  <c r="U44" i="4"/>
  <c r="F115" i="6"/>
  <c r="B2" i="6"/>
  <c r="C53" i="6"/>
  <c r="H52" i="6"/>
  <c r="F63" i="6"/>
  <c r="C103" i="6"/>
  <c r="AB51" i="4"/>
  <c r="AC51" i="4" s="1"/>
  <c r="C28" i="6"/>
  <c r="C102" i="6"/>
  <c r="C39" i="6"/>
  <c r="D28" i="6"/>
  <c r="C98" i="6"/>
  <c r="D33" i="6"/>
  <c r="K119" i="6"/>
  <c r="K116" i="6"/>
  <c r="D30" i="6"/>
  <c r="H40" i="6"/>
  <c r="F99" i="6"/>
  <c r="H99" i="6" s="1"/>
  <c r="F51" i="6"/>
  <c r="Y48" i="4"/>
  <c r="Z48" i="4" s="1"/>
  <c r="H50" i="6"/>
  <c r="F61" i="6"/>
  <c r="U45" i="4"/>
  <c r="U46" i="4"/>
  <c r="V46" i="4" s="1"/>
  <c r="M125" i="4"/>
  <c r="A103" i="6"/>
  <c r="V47" i="4"/>
  <c r="W47" i="4" s="1"/>
  <c r="A75" i="6"/>
  <c r="M93" i="4"/>
  <c r="AA50" i="4"/>
  <c r="AB50" i="4" s="1"/>
  <c r="AA49" i="4"/>
  <c r="M66" i="4"/>
  <c r="A50" i="6"/>
  <c r="M80" i="4"/>
  <c r="A63" i="6"/>
  <c r="M54" i="4"/>
  <c r="A39" i="6"/>
  <c r="M55" i="4"/>
  <c r="A40" i="6"/>
  <c r="A65" i="6"/>
  <c r="M82" i="4"/>
  <c r="A76" i="6"/>
  <c r="M94" i="4"/>
  <c r="A87" i="6"/>
  <c r="M106" i="4"/>
  <c r="M105" i="4"/>
  <c r="A86" i="6"/>
  <c r="A53" i="6"/>
  <c r="M69" i="4"/>
  <c r="M81" i="4"/>
  <c r="A64" i="6"/>
  <c r="F95" i="6"/>
  <c r="F111" i="6"/>
  <c r="H111" i="6" s="1"/>
  <c r="F110" i="6"/>
  <c r="H110" i="6" s="1"/>
  <c r="H94" i="6"/>
  <c r="F108" i="6"/>
  <c r="H108" i="6" s="1"/>
  <c r="F109" i="6"/>
  <c r="H109" i="6" s="1"/>
  <c r="H66" i="6"/>
  <c r="F77" i="6"/>
  <c r="A73" i="6"/>
  <c r="M91" i="4"/>
  <c r="A62" i="6"/>
  <c r="M79" i="4"/>
  <c r="A84" i="6"/>
  <c r="M103" i="4"/>
  <c r="A99" i="6"/>
  <c r="M121" i="4"/>
  <c r="H54" i="6"/>
  <c r="F65" i="6"/>
  <c r="M58" i="4"/>
  <c r="A43" i="6"/>
  <c r="H64" i="6"/>
  <c r="F75" i="6"/>
  <c r="C5" i="6"/>
  <c r="D5" i="6"/>
  <c r="C6" i="6"/>
  <c r="D6" i="6"/>
  <c r="H112" i="6"/>
  <c r="C2" i="6"/>
  <c r="S40" i="5"/>
  <c r="T15" i="5"/>
  <c r="T37" i="5"/>
  <c r="T34" i="5"/>
  <c r="S10" i="5"/>
  <c r="T40" i="5"/>
  <c r="S38" i="5"/>
  <c r="S26" i="5"/>
  <c r="R33" i="5" l="1"/>
  <c r="X19" i="5"/>
  <c r="S19" i="5"/>
  <c r="X40" i="5"/>
  <c r="E33" i="5"/>
  <c r="J33" i="5"/>
  <c r="F33" i="5"/>
  <c r="I33" i="5"/>
  <c r="H43" i="5"/>
  <c r="F43" i="5"/>
  <c r="E43" i="5"/>
  <c r="I43" i="5"/>
  <c r="R43" i="5"/>
  <c r="J43" i="5"/>
  <c r="H8" i="5"/>
  <c r="I8" i="5"/>
  <c r="F8" i="5"/>
  <c r="J8" i="5"/>
  <c r="E8" i="5"/>
  <c r="R8" i="5"/>
  <c r="I16" i="5"/>
  <c r="H16" i="5"/>
  <c r="J16" i="5"/>
  <c r="G16" i="5"/>
  <c r="R16" i="5"/>
  <c r="F16" i="5"/>
  <c r="E16" i="5"/>
  <c r="H33" i="5"/>
  <c r="G8" i="5"/>
  <c r="I25" i="5"/>
  <c r="R25" i="5"/>
  <c r="F25" i="5"/>
  <c r="J25" i="5"/>
  <c r="E25" i="5"/>
  <c r="H25" i="5"/>
  <c r="G25" i="5"/>
  <c r="X13" i="5"/>
  <c r="E29" i="5"/>
  <c r="R29" i="5"/>
  <c r="H29" i="5"/>
  <c r="F29" i="5"/>
  <c r="J29" i="5"/>
  <c r="I29" i="5"/>
  <c r="I18" i="5"/>
  <c r="E18" i="5"/>
  <c r="J18" i="5"/>
  <c r="R18" i="5"/>
  <c r="H18" i="5"/>
  <c r="F18" i="5"/>
  <c r="E42" i="5"/>
  <c r="H42" i="5"/>
  <c r="R42" i="5"/>
  <c r="I42" i="5"/>
  <c r="F42" i="5"/>
  <c r="J42" i="5"/>
  <c r="F24" i="5"/>
  <c r="J24" i="5"/>
  <c r="H24" i="5"/>
  <c r="I24" i="5"/>
  <c r="E24" i="5"/>
  <c r="R24" i="5"/>
  <c r="X39" i="5"/>
  <c r="G18" i="5"/>
  <c r="X28" i="5"/>
  <c r="X31" i="5"/>
  <c r="G24" i="5"/>
  <c r="X32" i="5"/>
  <c r="X33" i="5"/>
  <c r="X20" i="5"/>
  <c r="X5" i="5"/>
  <c r="I17" i="5"/>
  <c r="F17" i="5"/>
  <c r="E17" i="5"/>
  <c r="H17" i="5"/>
  <c r="J17" i="5"/>
  <c r="R17" i="5"/>
  <c r="X7" i="5"/>
  <c r="G117" i="6"/>
  <c r="H117" i="6" s="1"/>
  <c r="G118" i="6"/>
  <c r="H118" i="6" s="1"/>
  <c r="G114" i="6"/>
  <c r="H114" i="6" s="1"/>
  <c r="G116" i="6"/>
  <c r="H116" i="6" s="1"/>
  <c r="X14" i="5"/>
  <c r="E41" i="5"/>
  <c r="I41" i="5"/>
  <c r="H41" i="5"/>
  <c r="F41" i="5"/>
  <c r="R41" i="5"/>
  <c r="J41" i="5"/>
  <c r="G119" i="6"/>
  <c r="H119" i="6" s="1"/>
  <c r="R35" i="5"/>
  <c r="J35" i="5"/>
  <c r="I35" i="5"/>
  <c r="H35" i="5"/>
  <c r="F35" i="5"/>
  <c r="E35" i="5"/>
  <c r="X22" i="5"/>
  <c r="R36" i="5"/>
  <c r="H36" i="5"/>
  <c r="F36" i="5"/>
  <c r="E36" i="5"/>
  <c r="I36" i="5"/>
  <c r="J36" i="5"/>
  <c r="F30" i="5"/>
  <c r="E30" i="5"/>
  <c r="J30" i="5"/>
  <c r="H30" i="5"/>
  <c r="I30" i="5"/>
  <c r="R30" i="5"/>
  <c r="R6" i="5"/>
  <c r="F6" i="5"/>
  <c r="H6" i="5"/>
  <c r="E6" i="5"/>
  <c r="J6" i="5"/>
  <c r="I6" i="5"/>
  <c r="X21" i="5"/>
  <c r="X27" i="5"/>
  <c r="R23" i="5"/>
  <c r="I23" i="5"/>
  <c r="H23" i="5"/>
  <c r="J23" i="5"/>
  <c r="E23" i="5"/>
  <c r="F23" i="5"/>
  <c r="J11" i="5"/>
  <c r="R11" i="5"/>
  <c r="I11" i="5"/>
  <c r="H11" i="5"/>
  <c r="E11" i="5"/>
  <c r="F11" i="5"/>
  <c r="X9" i="5"/>
  <c r="G115" i="6"/>
  <c r="H115" i="6" s="1"/>
  <c r="R12" i="5"/>
  <c r="F12" i="5"/>
  <c r="I12" i="5"/>
  <c r="E12" i="5"/>
  <c r="H12" i="5"/>
  <c r="J12" i="5"/>
  <c r="G35" i="5"/>
  <c r="W46" i="4"/>
  <c r="AA48" i="4"/>
  <c r="AB48" i="4" s="1"/>
  <c r="AC50" i="4"/>
  <c r="D108" i="6"/>
  <c r="C108" i="6"/>
  <c r="D110" i="6"/>
  <c r="C110" i="6"/>
  <c r="H61" i="6"/>
  <c r="F72" i="6"/>
  <c r="F62" i="6"/>
  <c r="H51" i="6"/>
  <c r="D99" i="6"/>
  <c r="C99" i="6"/>
  <c r="D52" i="6"/>
  <c r="C52" i="6"/>
  <c r="D94" i="6"/>
  <c r="C94" i="6"/>
  <c r="V42" i="4"/>
  <c r="W42" i="4" s="1"/>
  <c r="V43" i="4"/>
  <c r="AB49" i="4"/>
  <c r="AC49" i="4" s="1"/>
  <c r="D64" i="6"/>
  <c r="C64" i="6"/>
  <c r="X47" i="4"/>
  <c r="Y47" i="4" s="1"/>
  <c r="X46" i="4"/>
  <c r="D40" i="6"/>
  <c r="C40" i="6"/>
  <c r="D109" i="6"/>
  <c r="C109" i="6"/>
  <c r="V44" i="4"/>
  <c r="V45" i="4"/>
  <c r="W45" i="4" s="1"/>
  <c r="D111" i="6"/>
  <c r="C111" i="6"/>
  <c r="D50" i="6"/>
  <c r="C50" i="6"/>
  <c r="D54" i="6"/>
  <c r="C54" i="6"/>
  <c r="D66" i="6"/>
  <c r="C66" i="6"/>
  <c r="F74" i="6"/>
  <c r="H63" i="6"/>
  <c r="F86" i="6"/>
  <c r="H86" i="6" s="1"/>
  <c r="H75" i="6"/>
  <c r="H65" i="6"/>
  <c r="F76" i="6"/>
  <c r="H77" i="6"/>
  <c r="F88" i="6"/>
  <c r="H88" i="6" s="1"/>
  <c r="F96" i="6"/>
  <c r="H96" i="6" s="1"/>
  <c r="H95" i="6"/>
  <c r="D112" i="6"/>
  <c r="C112" i="6"/>
  <c r="S8" i="5"/>
  <c r="T19" i="5"/>
  <c r="S16" i="5"/>
  <c r="S25" i="5"/>
  <c r="T25" i="5" s="1"/>
  <c r="T16" i="5"/>
  <c r="S39" i="5"/>
  <c r="S33" i="5"/>
  <c r="S21" i="5"/>
  <c r="S20" i="5"/>
  <c r="S13" i="5"/>
  <c r="S5" i="5"/>
  <c r="S9" i="5"/>
  <c r="S31" i="5"/>
  <c r="S32" i="5"/>
  <c r="S14" i="5"/>
  <c r="T26" i="5"/>
  <c r="S22" i="5"/>
  <c r="S27" i="5"/>
  <c r="T8" i="5"/>
  <c r="T10" i="5"/>
  <c r="S28" i="5"/>
  <c r="S7" i="5"/>
  <c r="T38" i="5"/>
  <c r="D115" i="6" l="1"/>
  <c r="C115" i="6"/>
  <c r="X43" i="5"/>
  <c r="X25" i="5"/>
  <c r="X16" i="5"/>
  <c r="X8" i="5"/>
  <c r="X18" i="5"/>
  <c r="X11" i="5"/>
  <c r="X12" i="5"/>
  <c r="X30" i="5"/>
  <c r="X42" i="5"/>
  <c r="D116" i="6"/>
  <c r="C116" i="6"/>
  <c r="X17" i="5"/>
  <c r="C114" i="6"/>
  <c r="D114" i="6"/>
  <c r="X24" i="5"/>
  <c r="X29" i="5"/>
  <c r="X23" i="5"/>
  <c r="X6" i="5"/>
  <c r="G124" i="6" a="1"/>
  <c r="G124" i="6" s="1"/>
  <c r="H124" i="6" s="1"/>
  <c r="D124" i="6" s="1"/>
  <c r="X36" i="5"/>
  <c r="D118" i="6"/>
  <c r="C118" i="6"/>
  <c r="D119" i="6"/>
  <c r="C119" i="6"/>
  <c r="D117" i="6"/>
  <c r="C117" i="6"/>
  <c r="X35" i="5"/>
  <c r="X41" i="5"/>
  <c r="X45" i="4"/>
  <c r="AC48" i="4"/>
  <c r="D86" i="6"/>
  <c r="C86" i="6"/>
  <c r="D63" i="6"/>
  <c r="C63" i="6"/>
  <c r="Y45" i="4"/>
  <c r="Y46" i="4"/>
  <c r="Z46" i="4" s="1"/>
  <c r="D96" i="6"/>
  <c r="C96" i="6"/>
  <c r="Z47" i="4"/>
  <c r="AA47" i="4" s="1"/>
  <c r="D75" i="6"/>
  <c r="C75" i="6"/>
  <c r="W44" i="4"/>
  <c r="X44" i="4" s="1"/>
  <c r="W43" i="4"/>
  <c r="F85" i="6"/>
  <c r="H85" i="6" s="1"/>
  <c r="H74" i="6"/>
  <c r="D95" i="6"/>
  <c r="C95" i="6"/>
  <c r="D88" i="6"/>
  <c r="C88" i="6"/>
  <c r="D51" i="6"/>
  <c r="C51" i="6"/>
  <c r="D77" i="6"/>
  <c r="C77" i="6"/>
  <c r="F73" i="6"/>
  <c r="H62" i="6"/>
  <c r="H72" i="6"/>
  <c r="F83" i="6"/>
  <c r="H83" i="6" s="1"/>
  <c r="D65" i="6"/>
  <c r="C65" i="6"/>
  <c r="D61" i="6"/>
  <c r="C61" i="6"/>
  <c r="F87" i="6"/>
  <c r="H87" i="6" s="1"/>
  <c r="H76" i="6"/>
  <c r="S43" i="5"/>
  <c r="T7" i="5"/>
  <c r="T33" i="5"/>
  <c r="S35" i="5"/>
  <c r="T39" i="5"/>
  <c r="T28" i="5"/>
  <c r="T31" i="5"/>
  <c r="T5" i="5"/>
  <c r="S17" i="5"/>
  <c r="S6" i="5"/>
  <c r="S12" i="5"/>
  <c r="T27" i="5"/>
  <c r="S24" i="5"/>
  <c r="S41" i="5"/>
  <c r="T22" i="5"/>
  <c r="S18" i="5"/>
  <c r="S42" i="5"/>
  <c r="T14" i="5"/>
  <c r="S29" i="5"/>
  <c r="T32" i="5"/>
  <c r="S11" i="5"/>
  <c r="S23" i="5"/>
  <c r="T9" i="5"/>
  <c r="T13" i="5"/>
  <c r="T20" i="5"/>
  <c r="T21" i="5"/>
  <c r="S30" i="5"/>
  <c r="S36" i="5"/>
  <c r="AA46" i="4" l="1"/>
  <c r="D83" i="6"/>
  <c r="C83" i="6"/>
  <c r="D74" i="6"/>
  <c r="C74" i="6"/>
  <c r="D72" i="6"/>
  <c r="C72" i="6"/>
  <c r="D62" i="6"/>
  <c r="C62" i="6"/>
  <c r="X42" i="4"/>
  <c r="Y42" i="4" s="1"/>
  <c r="X43" i="4"/>
  <c r="Y43" i="4" s="1"/>
  <c r="F84" i="6"/>
  <c r="H84" i="6" s="1"/>
  <c r="H73" i="6"/>
  <c r="Z45" i="4"/>
  <c r="AA45" i="4" s="1"/>
  <c r="D85" i="6"/>
  <c r="C85" i="6"/>
  <c r="D76" i="6"/>
  <c r="C76" i="6"/>
  <c r="AB47" i="4"/>
  <c r="AC47" i="4" s="1"/>
  <c r="AB46" i="4"/>
  <c r="D87" i="6"/>
  <c r="C87" i="6"/>
  <c r="T43" i="5"/>
  <c r="T36" i="5"/>
  <c r="T35" i="5"/>
  <c r="T30" i="5"/>
  <c r="T23" i="5"/>
  <c r="T11" i="5"/>
  <c r="T29" i="5"/>
  <c r="T42" i="5"/>
  <c r="T18" i="5"/>
  <c r="T41" i="5"/>
  <c r="T24" i="5"/>
  <c r="T12" i="5"/>
  <c r="T6" i="5"/>
  <c r="T17" i="5"/>
  <c r="Y44" i="4" l="1"/>
  <c r="Z44" i="4" s="1"/>
  <c r="Z42" i="4"/>
  <c r="AA42" i="4" s="1"/>
  <c r="Z43" i="4"/>
  <c r="AA43" i="4" s="1"/>
  <c r="AB45" i="4"/>
  <c r="AC45" i="4" s="1"/>
  <c r="AA44" i="4"/>
  <c r="AB44" i="4" s="1"/>
  <c r="D73" i="6"/>
  <c r="C73" i="6"/>
  <c r="D84" i="6"/>
  <c r="C84" i="6"/>
  <c r="AC46" i="4"/>
  <c r="H125" i="6"/>
  <c r="D2" i="6" s="1"/>
  <c r="AB43" i="4" l="1"/>
  <c r="AC43" i="4" s="1"/>
  <c r="AB42" i="4"/>
  <c r="AC42"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<sst xmlns="http://schemas.openxmlformats.org/spreadsheetml/2006/main" count="29449" uniqueCount="20360">
  <si>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</si>
  <si>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</si>
  <si>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</si>
  <si>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</si>
  <si>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</si>
  <si>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</si>
  <si>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</si>
  <si>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</si>
  <si>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</si>
  <si>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</si>
  <si>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</si>
  <si>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</si>
  <si>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</si>
  <si>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</si>
  <si>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</si>
  <si>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</si>
  <si>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</si>
  <si>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</si>
  <si>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</si>
  <si>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</si>
  <si>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</si>
  <si>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</si>
  <si>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</si>
  <si>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</si>
  <si>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</si>
  <si>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</si>
  <si>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</si>
  <si>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</si>
  <si>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</si>
  <si>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</si>
  <si>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</si>
  <si>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</si>
  <si>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</si>
  <si>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</si>
  <si>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</si>
  <si>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</si>
  <si>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</si>
  <si>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</si>
  <si>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</si>
  <si>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</si>
  <si>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</si>
  <si>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</si>
  <si>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</si>
  <si>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</si>
  <si>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</si>
  <si>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</si>
  <si>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</si>
  <si>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</si>
  <si>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</si>
  <si>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</si>
  <si>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</si>
  <si>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</si>
  <si>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</si>
  <si>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</si>
  <si>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</si>
  <si>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</si>
  <si>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</si>
  <si>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</si>
  <si>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</si>
  <si>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</si>
  <si>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</si>
  <si>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</si>
  <si>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</si>
  <si>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</si>
  <si>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</si>
  <si>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</si>
  <si>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</si>
  <si>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</si>
  <si>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</si>
  <si>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</si>
  <si>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</si>
  <si>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</si>
  <si>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</si>
  <si>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</si>
  <si>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</si>
  <si>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</si>
  <si>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</si>
  <si>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</si>
  <si>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</si>
  <si>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</si>
  <si>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</si>
  <si>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</si>
  <si>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</si>
  <si>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</si>
  <si>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</si>
  <si>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</si>
  <si>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</si>
  <si>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</si>
  <si>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</si>
  <si>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</si>
  <si>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</si>
  <si>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</si>
  <si>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</si>
  <si>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</si>
  <si>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</si>
  <si>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</si>
  <si>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</si>
  <si>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</si>
  <si>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</si>
  <si>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</si>
  <si>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</si>
  <si>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</si>
  <si>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</si>
  <si>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</si>
  <si>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</si>
  <si>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</si>
  <si>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</si>
  <si>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</si>
  <si>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</si>
  <si>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</si>
  <si>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</si>
  <si>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</si>
  <si>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</si>
  <si>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</si>
  <si>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</si>
  <si>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</si>
  <si>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</si>
  <si>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</si>
  <si>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</si>
  <si>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</si>
  <si>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</si>
  <si>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</si>
  <si>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</si>
  <si>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</si>
  <si>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</si>
  <si>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</si>
  <si>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</si>
  <si>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</si>
  <si>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</si>
  <si>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</si>
  <si>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</si>
  <si>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</si>
  <si>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</si>
  <si>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</si>
  <si>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</si>
  <si>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</si>
  <si>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</si>
  <si>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</si>
  <si>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</si>
  <si>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</si>
  <si>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</si>
  <si>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</si>
  <si>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</si>
  <si>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</si>
  <si>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</si>
  <si>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</si>
  <si>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</si>
  <si>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</si>
  <si>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</si>
  <si>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</si>
  <si>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</si>
  <si>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</si>
  <si>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</si>
  <si>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</si>
  <si>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</si>
  <si>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</si>
  <si>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</si>
  <si>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</si>
  <si>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</si>
  <si>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</si>
  <si>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</si>
  <si>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</si>
  <si>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</si>
  <si>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</si>
  <si>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</si>
  <si>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</si>
  <si>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</si>
  <si>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</si>
  <si>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</si>
  <si>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</si>
  <si>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</si>
  <si>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</si>
  <si>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</si>
  <si>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</si>
  <si>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</si>
  <si>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</si>
  <si>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</si>
  <si>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</si>
  <si>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</si>
  <si>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</si>
  <si>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</si>
  <si>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</si>
  <si>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</si>
  <si>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</si>
  <si>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</si>
  <si>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</si>
  <si>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</si>
  <si>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</si>
  <si>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</si>
  <si>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</si>
  <si>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</si>
  <si>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</si>
  <si>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</si>
  <si>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</si>
  <si>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</si>
  <si>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</si>
  <si>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</si>
  <si>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</si>
  <si>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</si>
  <si>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</si>
  <si>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</si>
  <si>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</si>
  <si>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</si>
  <si>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</si>
  <si>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</si>
  <si>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</si>
  <si>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</si>
  <si>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</si>
  <si>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</si>
  <si>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</si>
  <si>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</si>
  <si>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</si>
  <si>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</si>
  <si>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</si>
  <si>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</si>
  <si>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</si>
  <si>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</si>
  <si>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</si>
  <si>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</si>
  <si>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</si>
  <si>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</si>
  <si>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</si>
  <si>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</si>
  <si>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</si>
  <si>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</si>
  <si>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</si>
  <si>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</si>
  <si>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</si>
  <si>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</si>
  <si>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</si>
  <si>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</si>
  <si>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</si>
  <si>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</si>
  <si>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</si>
  <si>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</si>
  <si>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</si>
  <si>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</si>
  <si>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</si>
  <si>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</si>
  <si>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</si>
  <si>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</si>
  <si>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</si>
  <si>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</si>
  <si>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</si>
  <si>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</si>
  <si>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</si>
  <si>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</si>
  <si>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</si>
  <si>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</si>
  <si>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</si>
  <si>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</si>
  <si>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</si>
  <si>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</si>
  <si>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</si>
  <si>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</si>
  <si>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</si>
  <si>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</si>
  <si>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</si>
  <si>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</si>
  <si>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</si>
  <si>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</si>
  <si>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</si>
  <si>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</si>
  <si>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</si>
  <si>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</si>
  <si>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</si>
  <si>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</si>
  <si>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</si>
  <si>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</si>
  <si>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</si>
  <si>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</si>
  <si>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</si>
  <si>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</si>
  <si>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</si>
  <si>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</si>
  <si>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</si>
  <si>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</si>
  <si>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</si>
  <si>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</si>
  <si>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</si>
  <si>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</si>
  <si>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</si>
  <si>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</si>
  <si>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</si>
  <si>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</si>
  <si>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</si>
  <si>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</si>
  <si>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</si>
  <si>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</si>
  <si>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</si>
  <si>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</si>
  <si>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</si>
  <si>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</si>
  <si>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</si>
  <si>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</si>
  <si>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</si>
  <si>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</si>
  <si>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</si>
  <si>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</si>
  <si>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</si>
  <si>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</si>
  <si>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</si>
  <si>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</si>
  <si>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</si>
  <si>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</si>
  <si>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</si>
  <si>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</si>
  <si>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</si>
  <si>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</si>
  <si>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</si>
  <si>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</si>
  <si>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</si>
  <si>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</si>
  <si>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</si>
  <si>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</si>
  <si>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</si>
  <si>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</si>
  <si>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</si>
  <si>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</si>
  <si>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</si>
  <si>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</si>
  <si>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</si>
  <si>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</si>
  <si>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</si>
  <si>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</si>
  <si>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</si>
  <si>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</si>
  <si>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</si>
  <si>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</si>
  <si>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</si>
  <si>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</si>
  <si>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</si>
  <si>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</si>
  <si>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</si>
  <si>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</si>
  <si>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</si>
  <si>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</si>
  <si>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</si>
  <si>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</si>
  <si>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</si>
  <si>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</si>
  <si>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</si>
  <si>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</si>
  <si>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</si>
  <si>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</si>
  <si>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</si>
  <si>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</si>
  <si>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</si>
  <si>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</si>
  <si>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</si>
  <si>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</si>
  <si>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</si>
  <si>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</si>
  <si>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</si>
  <si>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</si>
  <si>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</si>
  <si>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</si>
  <si>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</si>
  <si>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</si>
  <si>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</si>
  <si>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</si>
  <si>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</si>
  <si>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</si>
  <si>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</si>
  <si>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</si>
  <si>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</si>
  <si>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</si>
  <si>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</si>
  <si>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</si>
  <si>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</si>
  <si>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</si>
  <si>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</si>
  <si>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</si>
  <si>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</si>
  <si>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</si>
  <si>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</si>
  <si>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</si>
  <si>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</si>
  <si>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</si>
  <si>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</si>
  <si>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</si>
  <si>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</si>
  <si>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</si>
  <si>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</si>
  <si>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</si>
  <si>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</si>
  <si>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</si>
  <si>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</si>
  <si>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</si>
  <si>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</si>
  <si>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</si>
  <si>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</si>
  <si>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</si>
  <si>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</si>
  <si>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</si>
  <si>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</si>
  <si>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</si>
  <si>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</si>
  <si>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</si>
  <si>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</si>
  <si>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</si>
  <si>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</si>
  <si>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</si>
  <si>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</si>
  <si>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</si>
  <si>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</si>
  <si>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</si>
  <si>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</si>
  <si>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</si>
  <si>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</si>
  <si>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</si>
  <si>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</si>
  <si>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</si>
  <si>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</si>
  <si>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</si>
  <si>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</si>
  <si>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</si>
  <si>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</si>
  <si>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</si>
  <si>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</si>
  <si>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</si>
  <si>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</si>
  <si>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</si>
  <si>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</si>
  <si>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</si>
  <si>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</si>
  <si>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</si>
  <si>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</si>
  <si>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</si>
  <si>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</si>
  <si>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</si>
  <si>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</si>
  <si>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</si>
  <si>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</si>
  <si>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</si>
  <si>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</si>
  <si>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</si>
  <si>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</si>
  <si>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</si>
  <si>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</si>
  <si>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</si>
  <si>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</si>
  <si>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</si>
  <si>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</si>
  <si>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</si>
  <si>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</si>
  <si>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</si>
  <si>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</si>
  <si>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</si>
  <si>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</si>
  <si>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</si>
  <si>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</si>
  <si>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</si>
  <si>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</si>
  <si>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</si>
  <si>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</si>
  <si>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</si>
  <si>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</si>
  <si>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</si>
  <si>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</si>
  <si>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</si>
  <si>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</si>
  <si>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</si>
  <si>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</si>
  <si>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</si>
  <si>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</si>
  <si>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</si>
  <si>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</si>
  <si>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</si>
  <si>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</si>
  <si>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</si>
  <si>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</si>
  <si>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</si>
  <si>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</si>
  <si>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</si>
  <si>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</si>
  <si>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</si>
  <si>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</si>
  <si>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</si>
  <si>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</si>
  <si>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</si>
  <si>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</si>
  <si>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</si>
  <si>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</si>
  <si>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</si>
  <si>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</si>
  <si>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</si>
  <si>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</si>
  <si>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</si>
  <si>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</si>
  <si>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</si>
  <si>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</si>
  <si>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</si>
  <si>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</si>
  <si>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</si>
  <si>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</si>
  <si>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</si>
  <si>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</si>
  <si>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</si>
  <si>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</si>
  <si>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</si>
  <si>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</si>
  <si>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</si>
  <si>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</si>
  <si>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</si>
  <si>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</si>
  <si>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</si>
  <si>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</si>
  <si>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</si>
  <si>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</si>
  <si>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</si>
  <si>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</si>
  <si>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</si>
  <si>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</si>
  <si>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</si>
  <si>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</si>
  <si>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</si>
  <si>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</si>
  <si>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</si>
  <si>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</si>
  <si>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</si>
  <si>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</si>
  <si>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</si>
  <si>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</si>
  <si>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</si>
  <si>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</si>
  <si>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</si>
  <si>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</si>
  <si>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</si>
  <si>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</si>
  <si>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</si>
  <si>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</si>
  <si>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</si>
  <si>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</si>
  <si>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</si>
  <si>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</si>
  <si>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</si>
  <si>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</si>
  <si>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</si>
  <si>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</si>
  <si>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</si>
  <si>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</si>
  <si>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</si>
  <si>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</si>
  <si>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</si>
  <si>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</si>
  <si>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</si>
  <si>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</si>
  <si>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</si>
  <si>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</si>
  <si>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</si>
  <si>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</si>
  <si>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</si>
  <si>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</si>
  <si>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</si>
  <si>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</si>
  <si>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</si>
  <si>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</si>
  <si>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</si>
  <si>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</si>
  <si>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</si>
  <si>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</si>
  <si>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</si>
  <si>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</si>
  <si>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</si>
  <si>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</si>
  <si>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</si>
  <si>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</si>
  <si>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</si>
  <si>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</si>
  <si>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</si>
  <si>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</si>
  <si>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</si>
  <si>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</si>
  <si>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</si>
  <si>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</si>
  <si>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</si>
  <si>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</si>
  <si>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</si>
  <si>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</si>
  <si>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</si>
  <si>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</si>
  <si>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</si>
  <si>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</si>
  <si>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</si>
  <si>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</si>
  <si>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</si>
  <si>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</si>
  <si>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</si>
  <si>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</si>
  <si>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</si>
  <si>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</si>
  <si>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</si>
  <si>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</si>
  <si>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</si>
  <si>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</si>
  <si>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</si>
  <si>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</si>
  <si>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</si>
  <si>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</si>
  <si>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</si>
  <si>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</si>
  <si>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</si>
  <si>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</si>
  <si>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</si>
  <si>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</si>
  <si>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</si>
  <si>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</si>
  <si>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</si>
  <si>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</si>
  <si>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</si>
  <si>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</si>
  <si>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</si>
  <si>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</si>
  <si>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</si>
  <si>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</si>
  <si>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</si>
  <si>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</si>
  <si>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</si>
  <si>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</si>
  <si>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</si>
  <si>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</si>
  <si>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</si>
  <si>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</si>
  <si>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</si>
  <si>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</si>
  <si>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</si>
  <si>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</si>
  <si>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</si>
  <si>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</si>
  <si>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</si>
  <si>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</si>
  <si>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</si>
  <si>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</si>
  <si>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</si>
  <si>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</si>
  <si>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</si>
  <si>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</si>
  <si>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</si>
  <si>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</si>
  <si>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</si>
  <si>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</si>
  <si>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</si>
  <si>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</si>
  <si>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</si>
  <si>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</si>
  <si>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</si>
  <si>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</si>
  <si>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</si>
  <si>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</si>
  <si>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</si>
  <si>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</si>
  <si>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</si>
  <si>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</si>
  <si>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</si>
  <si>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</si>
  <si>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</si>
  <si>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</si>
  <si>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</si>
  <si>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</si>
  <si>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</si>
  <si>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</si>
  <si>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</si>
  <si>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</si>
  <si>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</si>
  <si>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</si>
  <si>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</si>
  <si>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</si>
  <si>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</si>
  <si>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</si>
  <si>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</si>
  <si>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</si>
  <si>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</si>
  <si>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</si>
  <si>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</si>
  <si>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</si>
  <si>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</si>
  <si>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</si>
  <si>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</si>
  <si>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</si>
  <si>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</si>
  <si>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</si>
  <si>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</si>
  <si>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</si>
  <si>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</si>
  <si>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</si>
  <si>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</si>
  <si>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</si>
  <si>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</si>
  <si>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</si>
  <si>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</si>
  <si>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</si>
  <si>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</si>
  <si>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</si>
  <si>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</si>
  <si>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</si>
  <si>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</si>
  <si>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</si>
  <si>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</si>
  <si>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</si>
  <si>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</si>
  <si>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</si>
  <si>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</si>
  <si>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</si>
  <si>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</si>
  <si>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</si>
  <si>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</si>
  <si>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</si>
  <si>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</si>
  <si>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</si>
  <si>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</si>
  <si>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</si>
  <si>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</si>
  <si>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</si>
  <si>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</si>
  <si>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</si>
  <si>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</si>
  <si>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</si>
  <si>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</si>
  <si>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</si>
  <si>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</si>
  <si>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</si>
  <si>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</si>
  <si>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</si>
  <si>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</si>
  <si>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</si>
  <si>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</si>
  <si>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</si>
  <si>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</si>
  <si>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</si>
  <si>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</si>
  <si>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</si>
  <si>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</si>
  <si>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</si>
  <si>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</si>
  <si>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</si>
  <si>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</si>
  <si>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</si>
  <si>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</si>
  <si>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</si>
  <si>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</si>
  <si>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</si>
  <si>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</si>
  <si>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</si>
  <si>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</si>
  <si>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</si>
  <si>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</si>
  <si>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</si>
  <si>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</si>
  <si>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</si>
  <si>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</si>
  <si>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</si>
  <si>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</si>
  <si>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</si>
  <si>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</si>
  <si>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</si>
  <si>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</si>
  <si>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</si>
  <si>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</si>
  <si>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</si>
  <si>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</si>
  <si>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</si>
  <si>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</si>
  <si>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</si>
  <si>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</si>
  <si>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</si>
  <si>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</si>
  <si>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</si>
  <si>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</si>
  <si>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</si>
  <si>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</si>
  <si>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</si>
  <si>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</si>
  <si>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</si>
  <si>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</si>
  <si>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</si>
  <si>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</si>
  <si>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</si>
  <si>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</si>
  <si>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</si>
  <si>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</si>
  <si>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</si>
  <si>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</si>
  <si>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</si>
  <si>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</si>
  <si>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</si>
  <si>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</si>
  <si>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</si>
  <si>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</si>
  <si>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</si>
  <si>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</si>
  <si>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</si>
  <si>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</si>
  <si>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</si>
  <si>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</si>
  <si>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</si>
  <si>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</si>
  <si>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</si>
  <si>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</si>
  <si>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</si>
  <si>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</si>
  <si>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</si>
  <si>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</si>
  <si>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</si>
  <si>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</si>
  <si>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</si>
  <si>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</si>
  <si>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</si>
  <si>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</si>
  <si>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</si>
  <si>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</si>
  <si>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</si>
  <si>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</si>
  <si>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</si>
  <si>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</si>
  <si>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</si>
  <si>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</si>
  <si>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</si>
  <si>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</si>
  <si>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</si>
  <si>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</si>
  <si>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</si>
  <si>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</si>
  <si>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</si>
  <si>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</si>
  <si>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</si>
  <si>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</si>
  <si>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</si>
  <si>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</si>
  <si>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</si>
  <si>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</si>
  <si>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</si>
  <si>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</si>
  <si>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</si>
  <si>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</si>
  <si>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</si>
  <si>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</si>
  <si>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</si>
  <si>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</si>
  <si>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</si>
  <si>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</si>
  <si>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</si>
  <si>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</si>
  <si>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</si>
  <si>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</si>
  <si>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</si>
  <si>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</si>
  <si>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</si>
  <si>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</si>
  <si>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</si>
  <si>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</si>
  <si>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</si>
  <si>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</si>
  <si>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</si>
  <si>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</si>
  <si>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</si>
  <si>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</si>
  <si>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</si>
  <si>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</si>
  <si>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</si>
  <si>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</si>
  <si>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</si>
  <si>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</si>
  <si>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</si>
  <si>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</si>
  <si>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</si>
  <si>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</si>
  <si>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</si>
  <si>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</si>
  <si>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</si>
  <si>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</si>
  <si>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</si>
  <si>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</si>
  <si>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</si>
  <si>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</si>
  <si>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</si>
  <si>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</si>
  <si>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</si>
  <si>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</si>
  <si>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</si>
  <si>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</si>
  <si>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</si>
  <si>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</si>
  <si>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</si>
  <si>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</si>
  <si>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</si>
  <si>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</si>
  <si>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</si>
  <si>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</si>
  <si>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</si>
  <si>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</si>
  <si>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</si>
  <si>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</si>
  <si>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</si>
  <si>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</si>
  <si>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</si>
  <si>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</si>
  <si>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</si>
  <si>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</si>
  <si>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</si>
  <si>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</si>
  <si>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</si>
  <si>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</si>
  <si>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</si>
  <si>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</si>
  <si>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</si>
  <si>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</si>
  <si>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</si>
  <si>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</si>
  <si>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</si>
  <si>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</si>
  <si>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</si>
  <si>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</si>
  <si>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</si>
  <si>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</si>
  <si>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</si>
  <si>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</si>
  <si>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</si>
  <si>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</si>
  <si>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</si>
  <si>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</si>
  <si>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</si>
  <si>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</si>
  <si>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</si>
  <si>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</si>
  <si>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</si>
  <si>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</si>
  <si>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</si>
  <si>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</si>
  <si>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</si>
  <si>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</si>
  <si>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</si>
  <si>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</si>
  <si>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</si>
  <si>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</si>
  <si>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</si>
  <si>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</si>
  <si>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</si>
  <si>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</si>
  <si>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</si>
  <si>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</si>
  <si>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</si>
  <si>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</si>
  <si>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</si>
  <si>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</si>
  <si>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</si>
  <si>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</si>
  <si>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</si>
  <si>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</si>
  <si>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</si>
  <si>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</si>
  <si>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</si>
  <si>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</si>
  <si>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</si>
  <si>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</si>
  <si>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</si>
  <si>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</si>
  <si>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</si>
  <si>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</si>
  <si>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</si>
  <si>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</si>
  <si>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</si>
  <si>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</si>
  <si>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</si>
  <si>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</si>
  <si>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</si>
  <si>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</si>
  <si>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</si>
  <si>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</si>
  <si>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</si>
  <si>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</si>
  <si>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</si>
  <si>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</si>
  <si>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</si>
  <si>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</si>
  <si>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</si>
  <si>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</si>
  <si>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</si>
  <si>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</si>
  <si>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</si>
  <si>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</si>
  <si>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</si>
  <si>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</si>
  <si>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</si>
  <si>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</si>
  <si>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</si>
  <si>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</si>
  <si>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</si>
  <si>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</si>
  <si>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</si>
  <si>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</si>
  <si>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</si>
  <si>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</si>
  <si>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</si>
  <si>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</si>
  <si>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</si>
  <si>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</si>
  <si>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</si>
  <si>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</si>
  <si>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</si>
  <si>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</si>
  <si>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</si>
  <si>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</si>
  <si>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</si>
  <si>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</si>
  <si>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</si>
  <si>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</si>
  <si>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</si>
  <si>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</si>
  <si>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</si>
  <si>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</si>
  <si>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</si>
  <si>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</si>
  <si>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</si>
  <si>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</si>
  <si>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</si>
  <si>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</si>
  <si>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</si>
  <si>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</si>
  <si>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</si>
  <si>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</si>
  <si>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</si>
  <si>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</si>
  <si>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</si>
  <si>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</si>
  <si>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</si>
  <si>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</si>
  <si>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</si>
  <si>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</si>
  <si>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</si>
  <si>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</si>
  <si>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</si>
  <si>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</si>
  <si>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</si>
  <si>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</si>
  <si>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</si>
  <si>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</si>
  <si>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</si>
  <si>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</si>
  <si>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</si>
  <si>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</si>
  <si>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</si>
  <si>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</si>
  <si>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</si>
  <si>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</si>
  <si>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</si>
  <si>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</si>
  <si>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</si>
  <si>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</si>
  <si>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</si>
  <si>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</si>
  <si>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</si>
  <si>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</si>
  <si>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</si>
  <si>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</si>
  <si>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</si>
  <si>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</si>
  <si>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</si>
  <si>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</si>
  <si>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</si>
  <si>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</si>
  <si>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</si>
  <si>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</si>
  <si>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</si>
  <si>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</si>
  <si>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</si>
  <si>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</si>
  <si>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</si>
  <si>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</si>
  <si>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</si>
  <si>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</si>
  <si>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</si>
  <si>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</si>
  <si>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</si>
  <si>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</si>
  <si>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</si>
  <si>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</si>
  <si>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</si>
  <si>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</si>
  <si>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</si>
  <si>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</si>
  <si>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</si>
  <si>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</si>
  <si>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</si>
  <si>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</si>
  <si>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</si>
  <si>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</si>
  <si>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</si>
  <si>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</si>
  <si>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</si>
  <si>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</si>
  <si>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</si>
  <si>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</si>
  <si>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</si>
  <si>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</si>
  <si>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</si>
  <si>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</si>
  <si>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</si>
  <si>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</si>
  <si>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</si>
  <si>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</si>
  <si>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</si>
  <si>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</si>
  <si>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</si>
  <si>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</si>
  <si>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</si>
  <si>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</si>
  <si>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</si>
  <si>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</si>
  <si>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</si>
  <si>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</si>
  <si>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</si>
  <si>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</si>
  <si>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</si>
  <si>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</si>
  <si>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</si>
  <si>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</si>
  <si>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</si>
  <si>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</si>
  <si>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</si>
  <si>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</si>
  <si>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</si>
  <si>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</si>
  <si>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</si>
  <si>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</si>
  <si>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</si>
  <si>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</si>
  <si>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</si>
  <si>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</si>
  <si>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</si>
  <si>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</si>
  <si>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</si>
  <si>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</si>
  <si>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</si>
  <si>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</si>
  <si>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</si>
  <si>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</si>
  <si>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</si>
  <si>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</si>
  <si>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</si>
  <si>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</si>
  <si>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</si>
  <si>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</si>
  <si>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</si>
  <si>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</si>
  <si>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</si>
  <si>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</si>
  <si>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</si>
  <si>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</si>
  <si>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</si>
  <si>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</si>
  <si>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</si>
  <si>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</si>
  <si>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</si>
  <si>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</si>
  <si>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</si>
  <si>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</si>
  <si>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</si>
  <si>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</si>
  <si>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</si>
  <si>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</si>
  <si>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</si>
  <si>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</si>
  <si>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</si>
  <si>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</si>
  <si>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</si>
  <si>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</si>
  <si>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</si>
  <si>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</si>
  <si>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</si>
  <si>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</si>
  <si>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</si>
  <si>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</si>
  <si>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</si>
  <si>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</si>
  <si>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</si>
  <si>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</si>
  <si>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</si>
  <si>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</si>
  <si>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</si>
  <si>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</si>
  <si>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</si>
  <si>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</si>
  <si>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</si>
  <si>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</si>
  <si>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</si>
  <si>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</si>
  <si>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</si>
  <si>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</si>
  <si>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</si>
  <si>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</si>
  <si>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</si>
  <si>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</si>
  <si>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</si>
  <si>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</si>
  <si>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</si>
  <si>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</si>
  <si>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</si>
  <si>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</si>
  <si>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</si>
  <si>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</si>
  <si>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</si>
  <si>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</si>
  <si>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</si>
  <si>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</si>
  <si>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</si>
  <si>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</si>
  <si>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</si>
  <si>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</si>
  <si>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</si>
  <si>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</si>
  <si>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</si>
  <si>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</si>
  <si>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</si>
  <si>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</si>
  <si>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</si>
  <si>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</si>
  <si>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</si>
  <si>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</si>
  <si>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</si>
  <si>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</si>
  <si>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</si>
  <si>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</si>
  <si>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</si>
  <si>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</si>
  <si>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</si>
  <si>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</si>
  <si>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</si>
  <si>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</si>
  <si>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</si>
  <si>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</si>
  <si>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</si>
  <si>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</si>
  <si>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</si>
  <si>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</si>
  <si>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</si>
  <si>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</si>
  <si>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</si>
  <si>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</si>
  <si>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</si>
  <si>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</si>
  <si>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</si>
  <si>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</si>
  <si>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</si>
  <si>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</si>
  <si>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</si>
  <si>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</si>
  <si>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</si>
  <si>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</si>
  <si>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</si>
  <si>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</si>
  <si>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</si>
  <si>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</si>
  <si>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</si>
  <si>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</si>
  <si>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</si>
  <si>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</si>
  <si>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</si>
  <si>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</si>
  <si>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</si>
  <si>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</si>
  <si>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</si>
  <si>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</si>
  <si>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</si>
  <si>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</si>
  <si>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</si>
  <si>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</si>
  <si>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</si>
  <si>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</si>
  <si>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</si>
  <si>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</si>
  <si>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</si>
  <si>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</si>
  <si>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</si>
  <si>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</si>
  <si>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</si>
  <si>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</si>
  <si>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</si>
  <si>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</si>
  <si>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</si>
  <si>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</si>
  <si>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</si>
  <si>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</si>
  <si>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</si>
  <si>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</si>
  <si>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</si>
  <si>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</si>
  <si>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</si>
  <si>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</si>
  <si>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</si>
  <si>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</si>
  <si>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</si>
  <si>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</si>
  <si>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</si>
  <si>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</si>
  <si>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</si>
  <si>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</si>
  <si>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</si>
  <si>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</si>
  <si>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</si>
  <si>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</si>
  <si>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</si>
  <si>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</si>
  <si>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</si>
  <si>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</si>
  <si>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</si>
  <si>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</si>
  <si>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</si>
  <si>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</si>
  <si>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</si>
  <si>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</si>
  <si>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</si>
  <si>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</si>
  <si>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</si>
  <si>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</si>
  <si>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</si>
  <si>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</si>
  <si>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</si>
  <si>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</si>
  <si>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</si>
  <si>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</si>
  <si>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</si>
  <si>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</si>
  <si>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</si>
  <si>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</si>
  <si>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</si>
  <si>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</si>
  <si>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</si>
  <si>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</si>
  <si>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</si>
  <si>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</si>
  <si>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</si>
  <si>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</si>
  <si>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</si>
  <si>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</si>
  <si>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</si>
  <si>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</si>
  <si>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</si>
  <si>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</si>
  <si>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</si>
  <si>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</si>
  <si>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</si>
  <si>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</si>
  <si>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</si>
  <si>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</si>
  <si>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</si>
  <si>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</si>
  <si>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</si>
  <si>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</si>
  <si>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</si>
  <si>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</si>
  <si>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</si>
  <si>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</si>
  <si>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</si>
  <si>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</si>
  <si>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</si>
  <si>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</si>
  <si>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</si>
  <si>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</si>
  <si>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</si>
  <si>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</si>
  <si>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</si>
  <si>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</si>
  <si>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</si>
  <si>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</si>
  <si>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</si>
  <si>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</si>
  <si>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</si>
  <si>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</si>
  <si>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</si>
  <si>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</si>
  <si>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</si>
  <si>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</si>
  <si>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</si>
  <si>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</si>
  <si>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</si>
  <si>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</si>
  <si>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</si>
  <si>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</si>
  <si>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</si>
  <si>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</si>
  <si>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</si>
  <si>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</si>
  <si>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</si>
  <si>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</si>
  <si>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</si>
  <si>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</si>
  <si>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</si>
  <si>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</si>
  <si>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</si>
  <si>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</si>
  <si>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</si>
  <si>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</si>
  <si>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</si>
  <si>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</si>
  <si>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</si>
  <si>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</si>
  <si>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</si>
  <si>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</si>
  <si>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</si>
  <si>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</si>
  <si>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</si>
  <si>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</si>
  <si>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</si>
  <si>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</si>
  <si>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</si>
  <si>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</si>
  <si>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</si>
  <si>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</si>
  <si>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</si>
  <si>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</si>
  <si>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</si>
  <si>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</si>
  <si>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</si>
  <si>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</si>
  <si>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</si>
  <si>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</si>
  <si>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</si>
  <si>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</si>
  <si>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</si>
  <si>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</si>
  <si>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</si>
  <si>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</si>
  <si>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</si>
  <si>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</si>
  <si>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</si>
  <si>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</si>
  <si>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</si>
  <si>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</si>
  <si>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</si>
  <si>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</si>
  <si>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</si>
  <si>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</si>
  <si>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</si>
  <si>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</si>
  <si>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</si>
  <si>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</si>
  <si>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</si>
  <si>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</si>
  <si>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</si>
  <si>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</si>
  <si>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</si>
  <si>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</si>
  <si>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</si>
  <si>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</si>
  <si>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</si>
  <si>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</si>
  <si>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</si>
  <si>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</si>
  <si>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</si>
  <si>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</si>
  <si>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</si>
  <si>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</si>
  <si>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</si>
  <si>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</si>
  <si>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</si>
  <si>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</si>
  <si>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</si>
  <si>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</si>
  <si>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</si>
  <si>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</si>
  <si>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</si>
  <si>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</si>
  <si>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</si>
  <si>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</si>
  <si>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</si>
  <si>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</si>
  <si>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</si>
  <si>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</si>
  <si>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</si>
  <si>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</si>
  <si>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</si>
  <si>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</si>
  <si>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</si>
  <si>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</si>
  <si>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</si>
  <si>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</si>
  <si>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</si>
  <si>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</si>
  <si>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</si>
  <si>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</si>
  <si>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</si>
  <si>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</si>
  <si>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</si>
  <si>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</si>
  <si>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</si>
  <si>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</si>
  <si>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</si>
  <si>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</si>
  <si>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</si>
  <si>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</si>
  <si>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</si>
  <si>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</si>
  <si>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</si>
  <si>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</si>
  <si>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</si>
  <si>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</si>
  <si>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</si>
  <si>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</si>
  <si>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</si>
  <si>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</si>
  <si>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</si>
  <si>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</si>
  <si>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</si>
  <si>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</si>
  <si>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</si>
  <si>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</si>
  <si>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</si>
  <si>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</si>
  <si>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</si>
  <si>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</si>
  <si>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</si>
  <si>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</si>
  <si>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</si>
  <si>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</si>
  <si>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</si>
  <si>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</si>
  <si>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</si>
  <si>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</si>
  <si>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</si>
  <si>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</si>
  <si>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</si>
  <si>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</si>
  <si>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</si>
  <si>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</si>
  <si>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</si>
  <si>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</si>
  <si>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</si>
  <si>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</si>
  <si>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</si>
  <si>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</si>
  <si>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</si>
  <si>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</si>
  <si>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</si>
  <si>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</si>
  <si>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</si>
  <si>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</si>
  <si>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</si>
  <si>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</si>
  <si>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</si>
  <si>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</si>
  <si>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</si>
  <si>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</si>
  <si>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</si>
  <si>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</si>
  <si>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</si>
  <si>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</si>
  <si>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</si>
  <si>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</si>
  <si>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</si>
  <si>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</si>
  <si>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</si>
  <si>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</si>
  <si>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</si>
  <si>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</si>
  <si>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</si>
  <si>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</si>
  <si>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</si>
  <si>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</si>
  <si>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</si>
  <si>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</si>
  <si>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</si>
  <si>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</si>
  <si>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</si>
  <si>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</si>
  <si>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</si>
  <si>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</si>
  <si>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</si>
  <si>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</si>
  <si>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</si>
  <si>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</si>
  <si>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</si>
  <si>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</si>
  <si>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</si>
  <si>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</si>
  <si>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</si>
  <si>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</si>
  <si>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</si>
  <si>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</si>
  <si>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</si>
  <si>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</si>
  <si>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</si>
  <si>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</si>
  <si>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</si>
  <si>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</si>
  <si>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</si>
  <si>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</si>
  <si>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</si>
  <si>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</si>
  <si>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</si>
  <si>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</si>
  <si>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</si>
  <si>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</si>
  <si>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</si>
  <si>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</si>
  <si>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</si>
  <si>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</si>
  <si>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</si>
  <si>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</si>
  <si>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</si>
  <si>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</si>
  <si>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</si>
  <si>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</si>
  <si>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</si>
  <si>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</si>
  <si>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</si>
  <si>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</si>
  <si>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</si>
  <si>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</si>
  <si>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</si>
  <si>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</si>
  <si>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</si>
  <si>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</si>
  <si>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</si>
  <si>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</si>
  <si>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</si>
  <si>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</si>
  <si>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</si>
  <si>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</si>
  <si>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</si>
  <si>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</si>
  <si>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</si>
  <si>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</si>
  <si>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</si>
  <si>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</si>
  <si>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</si>
  <si>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</si>
  <si>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</si>
  <si>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</si>
  <si>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</si>
  <si>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</si>
  <si>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</si>
  <si>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</si>
  <si>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</si>
  <si>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</si>
  <si>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</si>
  <si>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</si>
  <si>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</si>
  <si>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</si>
  <si>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</si>
  <si>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</si>
  <si>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</si>
  <si>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</si>
  <si>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</si>
  <si>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</si>
  <si>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</si>
  <si>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</si>
  <si>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</si>
  <si>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</si>
  <si>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</si>
  <si>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</si>
  <si>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</si>
  <si>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</si>
  <si>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</si>
  <si>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</si>
  <si>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</si>
  <si>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</si>
  <si>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</si>
  <si>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</si>
  <si>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</si>
  <si>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</si>
  <si>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</si>
  <si>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</si>
  <si>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</si>
  <si>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</si>
  <si>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</si>
  <si>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</si>
  <si>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</si>
  <si>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</si>
  <si>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</si>
  <si>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</si>
  <si>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</si>
  <si>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</si>
  <si>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</si>
  <si>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</si>
  <si>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</si>
  <si>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</si>
  <si>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</si>
  <si>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</si>
  <si>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</si>
  <si>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</si>
  <si>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</si>
  <si>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</si>
  <si>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</si>
  <si>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</si>
  <si>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</si>
  <si>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</si>
  <si>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</si>
  <si>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</si>
  <si>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</si>
  <si>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</si>
  <si>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</si>
  <si>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</si>
  <si>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</si>
  <si>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</si>
  <si>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</si>
  <si>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</si>
  <si>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</si>
  <si>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</si>
  <si>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</si>
  <si>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</si>
  <si>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</si>
  <si>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</si>
  <si>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</si>
  <si>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</si>
  <si>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</si>
  <si>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</si>
  <si>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</si>
  <si>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</si>
  <si>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</si>
  <si>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</si>
  <si>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</si>
  <si>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</si>
  <si>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</si>
  <si>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</si>
  <si>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</si>
  <si>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</si>
  <si>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</si>
  <si>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</si>
  <si>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</si>
  <si>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</si>
  <si>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</si>
  <si>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</si>
  <si>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</si>
  <si>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</si>
  <si>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</si>
  <si>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</si>
  <si>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</si>
  <si>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</si>
  <si>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</si>
  <si>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</si>
  <si>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</si>
  <si>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</si>
  <si>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</si>
  <si>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</si>
  <si>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</si>
  <si>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</si>
  <si>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</si>
  <si>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</si>
  <si>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</si>
  <si>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</si>
  <si>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</si>
  <si>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</si>
  <si>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</si>
  <si>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</si>
  <si>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</si>
  <si>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</si>
  <si>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</si>
  <si>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</si>
  <si>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</si>
  <si>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</si>
  <si>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</si>
  <si>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</si>
  <si>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</si>
  <si>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</si>
  <si>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</si>
  <si>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</si>
  <si>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</si>
  <si>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</si>
  <si>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</si>
  <si>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</si>
  <si>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</si>
  <si>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</si>
  <si>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</si>
  <si>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</si>
  <si>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</si>
  <si>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</si>
  <si>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</si>
  <si>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</si>
  <si>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</si>
  <si>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</si>
  <si>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</si>
  <si>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</si>
  <si>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</si>
  <si>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</si>
  <si>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</si>
  <si>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</si>
  <si>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</si>
  <si>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</si>
  <si>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</si>
  <si>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</si>
  <si>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</si>
  <si>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</si>
  <si>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</si>
  <si>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</si>
  <si>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</si>
  <si>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</si>
  <si>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</si>
  <si>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</si>
  <si>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</si>
  <si>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</si>
  <si>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</si>
  <si>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</si>
  <si>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</si>
  <si>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</si>
  <si>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</si>
  <si>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</si>
  <si>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</si>
  <si>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</si>
  <si>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</si>
  <si>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</si>
  <si>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</si>
  <si>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</si>
  <si>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</si>
  <si>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</si>
  <si>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</si>
  <si>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</si>
  <si>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</si>
  <si>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</si>
  <si>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</si>
  <si>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</si>
  <si>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</si>
  <si>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</si>
  <si>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</si>
  <si>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</si>
  <si>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</si>
  <si>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</si>
  <si>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</si>
  <si>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</si>
  <si>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</si>
  <si>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</si>
  <si>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</si>
  <si>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</si>
  <si>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</si>
  <si>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</si>
  <si>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</si>
  <si>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</si>
  <si>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</si>
  <si>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</si>
  <si>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</si>
  <si>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</si>
  <si>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</si>
  <si>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</si>
  <si>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</si>
  <si>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</si>
  <si>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</si>
  <si>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</si>
  <si>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</si>
  <si>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</si>
  <si>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</si>
  <si>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</si>
  <si>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</si>
  <si>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</si>
  <si>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</si>
  <si>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</si>
  <si>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</si>
  <si>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</si>
  <si>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</si>
  <si>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</si>
  <si>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</si>
  <si>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</si>
  <si>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</si>
  <si>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</si>
  <si>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</si>
  <si>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</si>
  <si>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</si>
  <si>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</si>
  <si>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</si>
  <si>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</si>
  <si>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</si>
  <si>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</si>
  <si>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</si>
  <si>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</si>
  <si>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</si>
  <si>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</si>
  <si>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</si>
  <si>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</si>
  <si>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</si>
  <si>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</si>
  <si>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</si>
  <si>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</si>
  <si>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</si>
  <si>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</si>
  <si>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</si>
  <si>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</si>
  <si>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</si>
  <si>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</si>
  <si>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</si>
  <si>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</si>
  <si>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</si>
  <si>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</si>
  <si>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</si>
  <si>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</si>
  <si>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</si>
  <si>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</si>
  <si>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</si>
  <si>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</si>
  <si>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</si>
  <si>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</si>
  <si>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</si>
  <si>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</si>
  <si>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</si>
  <si>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</si>
  <si>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</si>
  <si>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</si>
  <si>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</si>
  <si>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</si>
  <si>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</si>
  <si>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</si>
  <si>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</si>
  <si>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</si>
  <si>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</si>
  <si>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</si>
  <si>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</si>
  <si>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</si>
  <si>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</si>
  <si>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</si>
  <si>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</si>
  <si>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</si>
  <si>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</si>
  <si>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</si>
  <si>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</si>
  <si>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</si>
  <si>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</si>
  <si>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</si>
  <si>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</si>
  <si>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</si>
  <si>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</si>
  <si>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</si>
  <si>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</si>
  <si>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</si>
  <si>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</si>
  <si>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</si>
  <si>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</si>
  <si>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</si>
  <si>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</si>
  <si>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</si>
  <si>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</si>
  <si>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</si>
  <si>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</si>
  <si>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</si>
  <si>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</si>
  <si>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</si>
  <si>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</si>
  <si>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</si>
  <si>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</si>
  <si>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</si>
  <si>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</si>
  <si>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</si>
  <si>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</si>
  <si>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</si>
  <si>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</si>
  <si>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</si>
  <si>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</si>
  <si>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</si>
  <si>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</si>
  <si>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</si>
  <si>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</si>
  <si>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</si>
  <si>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</si>
  <si>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</si>
  <si>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</si>
  <si>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</si>
  <si>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</si>
  <si>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</si>
  <si>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</si>
  <si>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</si>
  <si>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</si>
  <si>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</si>
  <si>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</si>
  <si>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</si>
  <si>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</si>
  <si>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</si>
  <si>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</si>
  <si>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</si>
  <si>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</si>
  <si>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</si>
  <si>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</si>
  <si>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</si>
  <si>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</si>
  <si>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</si>
  <si>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</si>
  <si>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</si>
  <si>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</si>
  <si>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</si>
  <si>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</si>
  <si>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</si>
  <si>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</si>
  <si>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</si>
  <si>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</si>
  <si>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</si>
  <si>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</si>
  <si>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</si>
  <si>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</si>
  <si>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</si>
  <si>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</si>
  <si>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</si>
  <si>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</si>
  <si>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</si>
  <si>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</si>
  <si>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</si>
  <si>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</si>
  <si>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</si>
  <si>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</si>
  <si>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</si>
  <si>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</si>
  <si>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</si>
  <si>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</si>
  <si>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</si>
  <si>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</si>
  <si>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</si>
  <si>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</si>
  <si>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</si>
  <si>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</si>
  <si>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</si>
  <si>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</si>
  <si>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</si>
  <si>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</si>
  <si>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</si>
  <si>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</si>
  <si>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</si>
  <si>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</si>
  <si>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</si>
  <si>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</si>
  <si>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</si>
  <si>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</si>
  <si>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</si>
  <si>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</si>
  <si>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</si>
  <si>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</si>
  <si>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</si>
  <si>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</si>
  <si>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</si>
  <si>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</si>
  <si>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</si>
  <si>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</si>
  <si>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</si>
  <si>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</si>
  <si>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</si>
  <si>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</si>
  <si>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</si>
  <si>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</si>
  <si>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</si>
  <si>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</si>
  <si>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</si>
  <si>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</si>
  <si>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</si>
  <si>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</si>
  <si>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</si>
  <si>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</si>
  <si>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</si>
  <si>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</si>
  <si>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</si>
  <si>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</si>
  <si>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</si>
  <si>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</si>
  <si>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</si>
  <si>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</si>
  <si>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</si>
  <si>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</si>
  <si>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</si>
  <si>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</si>
  <si>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</si>
  <si>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</si>
  <si>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</si>
  <si>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</si>
  <si>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</si>
  <si>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</si>
  <si>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</si>
  <si>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</si>
  <si>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</si>
  <si>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</si>
  <si>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</si>
  <si>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</si>
  <si>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</si>
  <si>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</si>
  <si>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</si>
  <si>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</si>
  <si>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</si>
  <si>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</si>
  <si>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</si>
  <si>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</si>
  <si>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</si>
  <si>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</si>
  <si>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</si>
  <si>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</si>
  <si>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</si>
  <si>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</si>
  <si>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</si>
  <si>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</si>
  <si>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</si>
  <si>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</si>
  <si>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</si>
  <si>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</si>
  <si>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</si>
  <si>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</si>
  <si>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</si>
  <si>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</si>
  <si>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</si>
  <si>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</si>
  <si>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</si>
  <si>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</si>
  <si>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</si>
  <si>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</si>
  <si>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</si>
  <si>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</si>
  <si>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</si>
  <si>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</si>
  <si>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</si>
  <si>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</si>
  <si>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</si>
  <si>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</si>
  <si>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</si>
  <si>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</si>
  <si>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</si>
  <si>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</si>
  <si>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</si>
  <si>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</si>
  <si>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</si>
  <si>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</si>
  <si>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</si>
  <si>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</si>
  <si>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</si>
  <si>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</si>
  <si>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</si>
  <si>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</si>
  <si>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</si>
  <si>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</si>
  <si>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</si>
  <si>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</si>
  <si>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</si>
  <si>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</si>
  <si>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</si>
  <si>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</si>
  <si>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</si>
  <si>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</si>
  <si>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</si>
  <si>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</si>
  <si>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</si>
  <si>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</si>
  <si>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</si>
  <si>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</si>
  <si>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</si>
  <si>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</si>
  <si>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</si>
  <si>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</si>
  <si>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</si>
  <si>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</si>
  <si>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</si>
  <si>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</si>
  <si>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</si>
  <si>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</si>
  <si>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</si>
  <si>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</si>
  <si>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</si>
  <si>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</si>
  <si>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</si>
  <si>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</si>
  <si>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</si>
  <si>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</si>
  <si>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</si>
  <si>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</si>
  <si>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</si>
  <si>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</si>
  <si>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</si>
  <si>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</si>
  <si>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</si>
  <si>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</si>
  <si>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</si>
  <si>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</si>
  <si>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</si>
  <si>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</si>
  <si>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</si>
  <si>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</si>
  <si>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</si>
  <si>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</si>
  <si>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</si>
  <si>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</si>
  <si>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</si>
  <si>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</si>
  <si>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</si>
  <si>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</si>
  <si>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</si>
  <si>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</si>
  <si>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</si>
  <si>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</si>
  <si>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</si>
  <si>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</si>
  <si>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</si>
  <si>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</si>
  <si>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</si>
  <si>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</si>
  <si>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</si>
  <si>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</si>
  <si>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</si>
  <si>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</si>
  <si>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</si>
  <si>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</si>
  <si>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</si>
  <si>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</si>
  <si>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</si>
  <si>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</si>
  <si>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</si>
  <si>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</si>
  <si>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</si>
  <si>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</si>
  <si>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</si>
  <si>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</si>
  <si>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</si>
  <si>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</si>
  <si>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</si>
  <si>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</si>
  <si>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</si>
  <si>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</si>
  <si>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</si>
  <si>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</si>
  <si>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</si>
  <si>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</si>
  <si>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</si>
  <si>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</si>
  <si>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</si>
  <si>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</si>
  <si>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</si>
  <si>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</si>
  <si>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</si>
  <si>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</si>
  <si>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</si>
  <si>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</si>
  <si>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</si>
  <si>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</si>
  <si>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</si>
  <si>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</si>
  <si>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</si>
  <si>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</si>
  <si>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</si>
  <si>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</si>
  <si>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</si>
  <si>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</si>
  <si>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</si>
  <si>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</si>
  <si>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</si>
  <si>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</si>
  <si>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</si>
  <si>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</si>
  <si>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</si>
  <si>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</si>
  <si>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</si>
  <si>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</si>
  <si>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</si>
  <si>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</si>
  <si>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</si>
  <si>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</si>
  <si>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</si>
  <si>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</si>
  <si>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</si>
  <si>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</si>
  <si>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</si>
  <si>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</si>
  <si>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</si>
  <si>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</si>
  <si>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</si>
  <si>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</si>
  <si>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</si>
  <si>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</si>
  <si>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</si>
  <si>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</si>
  <si>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</si>
  <si>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</si>
  <si>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</si>
  <si>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</si>
  <si>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</si>
  <si>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</si>
  <si>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</si>
  <si>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</si>
  <si>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</si>
  <si>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</si>
  <si>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</si>
  <si>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</si>
  <si>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</si>
  <si>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</si>
  <si>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</si>
  <si>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</si>
  <si>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</si>
  <si>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</si>
  <si>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</si>
  <si>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</si>
  <si>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</si>
  <si>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</si>
  <si>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</si>
  <si>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</si>
  <si>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</si>
  <si>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</si>
  <si>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</si>
  <si>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</si>
  <si>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</si>
  <si>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</si>
  <si>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</si>
  <si>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</si>
  <si>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</si>
  <si>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</si>
  <si>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</si>
  <si>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</si>
  <si>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</si>
  <si>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</si>
  <si>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</si>
  <si>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</si>
  <si>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</si>
  <si>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</si>
  <si>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</si>
  <si>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</si>
  <si>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</si>
  <si>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</si>
  <si>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</si>
  <si>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</si>
  <si>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</si>
  <si>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</si>
  <si>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</si>
  <si>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</si>
  <si>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</si>
  <si>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</si>
  <si>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</si>
  <si>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</si>
  <si>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</si>
  <si>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</si>
  <si>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</si>
  <si>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</si>
  <si>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</si>
  <si>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</si>
  <si>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</si>
  <si>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</si>
  <si>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</si>
  <si>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</si>
  <si>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</si>
  <si>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</si>
  <si>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</si>
  <si>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</si>
  <si>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</si>
  <si>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</si>
  <si>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</si>
  <si>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</si>
  <si>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</si>
  <si>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</si>
  <si>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</si>
  <si>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</si>
  <si>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</si>
  <si>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</si>
  <si>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</si>
  <si>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</si>
  <si>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</si>
  <si>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</si>
  <si>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</si>
  <si>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</si>
  <si>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</si>
  <si>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</si>
  <si>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</si>
  <si>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</si>
  <si>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</si>
  <si>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</si>
  <si>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</si>
  <si>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</si>
  <si>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</si>
  <si>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</si>
  <si>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</si>
  <si>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</si>
  <si>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</si>
  <si>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</si>
  <si>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</si>
  <si>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</si>
  <si>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</si>
  <si>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</si>
  <si>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</si>
  <si>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</si>
  <si>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</si>
  <si>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</si>
  <si>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</si>
  <si>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</si>
  <si>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</si>
  <si>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</si>
  <si>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</si>
  <si>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</si>
  <si>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</si>
  <si>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</si>
  <si>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</si>
  <si>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</si>
  <si>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</si>
  <si>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</si>
  <si>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</si>
  <si>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</si>
  <si>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</si>
  <si>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</si>
  <si>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</si>
  <si>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</si>
  <si>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</si>
  <si>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</si>
  <si>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</si>
  <si>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</si>
  <si>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</si>
  <si>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</si>
  <si>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</si>
  <si>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</si>
  <si>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</si>
  <si>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</si>
  <si>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</si>
  <si>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</si>
  <si>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</si>
  <si>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</si>
  <si>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</si>
  <si>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</si>
  <si>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</si>
  <si>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</si>
  <si>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</si>
  <si>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</si>
  <si>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</si>
  <si>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</si>
  <si>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</si>
  <si>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</si>
  <si>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</si>
  <si>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</si>
  <si>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</si>
  <si>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</si>
  <si>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</si>
  <si>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</si>
  <si>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</si>
  <si>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</si>
  <si>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</si>
  <si>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</si>
  <si>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</si>
  <si>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</si>
  <si>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</si>
  <si>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</si>
  <si>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</si>
  <si>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</si>
  <si>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</si>
  <si>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</si>
  <si>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</si>
  <si>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</si>
  <si>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</si>
  <si>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</si>
  <si>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</si>
  <si>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</si>
  <si>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</si>
  <si>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</si>
  <si>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</si>
  <si>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</si>
  <si>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</si>
  <si>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</si>
  <si>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</si>
  <si>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</si>
  <si>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</si>
  <si>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</si>
  <si>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</si>
  <si>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</si>
  <si>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</si>
  <si>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</si>
  <si>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</si>
  <si>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</si>
  <si>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</si>
  <si>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</si>
  <si>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</si>
  <si>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</si>
  <si>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</si>
  <si>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</si>
  <si>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</si>
  <si>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</si>
  <si>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</si>
  <si>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</si>
  <si>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</si>
  <si>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</si>
  <si>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</si>
  <si>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</si>
  <si>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</si>
  <si>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</si>
  <si>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</si>
  <si>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</si>
  <si>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</si>
  <si>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</si>
  <si>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</si>
  <si>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</si>
  <si>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</si>
  <si>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</si>
  <si>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</si>
  <si>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</si>
  <si>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</si>
  <si>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</si>
  <si>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</si>
  <si>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</si>
  <si>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</si>
  <si>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</si>
  <si>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</si>
  <si>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</si>
  <si>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</si>
  <si>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</si>
  <si>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</si>
  <si>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</si>
  <si>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</si>
  <si>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</si>
  <si>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</si>
  <si>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</si>
  <si>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</si>
  <si>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</si>
  <si>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</si>
  <si>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</si>
  <si>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</si>
  <si>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</si>
  <si>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</si>
  <si>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</si>
  <si>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</si>
  <si>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</si>
  <si>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</si>
  <si>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</si>
  <si>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</si>
  <si>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</si>
  <si>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</si>
  <si>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</si>
  <si>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</si>
  <si>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</si>
  <si>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</si>
  <si>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</si>
  <si>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</si>
  <si>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</si>
  <si>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</si>
  <si>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</si>
  <si>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</si>
  <si>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</si>
  <si>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</si>
  <si>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</si>
  <si>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</si>
  <si>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</si>
  <si>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</si>
  <si>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</si>
  <si>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</si>
  <si>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</si>
  <si>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</si>
  <si>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</si>
  <si>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</si>
  <si>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</si>
  <si>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</si>
  <si>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</si>
  <si>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</si>
  <si>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</si>
  <si>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</si>
  <si>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</si>
  <si>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</si>
  <si>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</si>
  <si>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</si>
  <si>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</si>
  <si>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</si>
  <si>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</si>
  <si>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</si>
  <si>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</si>
  <si>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</si>
  <si>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</si>
  <si>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</si>
  <si>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</si>
  <si>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</si>
  <si>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</si>
  <si>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</si>
  <si>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</si>
  <si>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</si>
  <si>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</si>
  <si>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</si>
  <si>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</si>
  <si>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</si>
  <si>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</si>
  <si>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</si>
  <si>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</si>
  <si>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</si>
  <si>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</si>
  <si>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</si>
  <si>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</si>
  <si>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</si>
  <si>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</si>
  <si>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</si>
  <si>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</si>
  <si>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</si>
  <si>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</si>
  <si>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</si>
  <si>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</si>
  <si>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</si>
  <si>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</si>
  <si>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</si>
  <si>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</si>
  <si>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</si>
  <si>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</si>
  <si>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</si>
  <si>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</si>
  <si>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</si>
  <si>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</si>
  <si>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</si>
  <si>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</si>
  <si>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</si>
  <si>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</si>
  <si>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</si>
  <si>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</si>
  <si>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</si>
  <si>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</si>
  <si>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</si>
  <si>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</si>
  <si>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</si>
  <si>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</si>
  <si>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</si>
  <si>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</si>
  <si>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</si>
  <si>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</si>
  <si>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</si>
  <si>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</si>
  <si>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</si>
  <si>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</si>
  <si>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</si>
  <si>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</si>
  <si>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</si>
  <si>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</si>
  <si>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</si>
  <si>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</si>
  <si>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</si>
  <si>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</si>
  <si>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</si>
  <si>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</si>
  <si>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</si>
  <si>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</si>
  <si>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</si>
  <si>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</si>
  <si>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</si>
  <si>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</si>
  <si>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</si>
  <si>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</si>
  <si>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</si>
  <si>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</si>
  <si>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</si>
  <si>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</si>
  <si>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</si>
  <si>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</si>
  <si>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</si>
  <si>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</si>
  <si>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</si>
  <si>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</si>
  <si>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</si>
  <si>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</si>
  <si>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</si>
  <si>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</si>
  <si>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</si>
  <si>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</si>
  <si>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</si>
  <si>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</si>
  <si>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</si>
  <si>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</si>
  <si>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</si>
  <si>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</si>
  <si>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</si>
  <si>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</si>
  <si>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</si>
  <si>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</si>
  <si>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</si>
  <si>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</si>
  <si>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</si>
  <si>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</si>
  <si>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</si>
  <si>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</si>
  <si>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</si>
  <si>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</si>
  <si>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</si>
  <si>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</si>
  <si>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</si>
  <si>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</si>
  <si>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</si>
  <si>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</si>
  <si>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</si>
  <si>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</si>
  <si>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</si>
  <si>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</si>
  <si>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</si>
  <si>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</si>
  <si>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</si>
  <si>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</si>
  <si>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</si>
  <si>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</si>
  <si>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</si>
  <si>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</si>
  <si>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</si>
  <si>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</si>
  <si>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</si>
  <si>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</si>
  <si>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</si>
  <si>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</si>
  <si>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</si>
  <si>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</si>
  <si>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</si>
  <si>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</si>
  <si>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</si>
  <si>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</si>
  <si>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</si>
  <si>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</si>
  <si>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</si>
  <si>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</si>
  <si>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</si>
  <si>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</si>
  <si>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</si>
  <si>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</si>
  <si>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</si>
  <si>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</si>
  <si>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</si>
  <si>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</si>
  <si>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</si>
  <si>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</si>
  <si>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</si>
  <si>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</si>
  <si>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</si>
  <si>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</si>
  <si>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</si>
  <si>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</si>
  <si>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</si>
  <si>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</si>
  <si>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</si>
  <si>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</si>
  <si>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</si>
  <si>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</si>
  <si>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</si>
  <si>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</si>
  <si>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</si>
  <si>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</si>
  <si>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</si>
  <si>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</si>
  <si>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</si>
  <si>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</si>
  <si>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</si>
  <si>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</si>
  <si>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</si>
  <si>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</si>
  <si>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</si>
  <si>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</si>
  <si>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</si>
  <si>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</si>
  <si>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</si>
  <si>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</si>
  <si>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</si>
  <si>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</si>
  <si>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</si>
  <si>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</si>
  <si>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</si>
  <si>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</si>
  <si>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</si>
  <si>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</si>
  <si>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</si>
  <si>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</si>
  <si>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</si>
  <si>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</si>
  <si>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</si>
  <si>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</si>
  <si>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</si>
  <si>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</si>
  <si>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</si>
  <si>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</si>
  <si>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</si>
  <si>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</si>
  <si>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</si>
  <si>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</si>
  <si>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</si>
  <si>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</si>
  <si>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</si>
  <si>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</si>
  <si>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</si>
  <si>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</si>
  <si>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</si>
  <si>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</si>
  <si>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</si>
  <si>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</si>
  <si>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</si>
  <si>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</si>
  <si>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</si>
  <si>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</si>
  <si>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</si>
  <si>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</si>
  <si>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</si>
  <si>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</si>
  <si>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</si>
  <si>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</si>
  <si>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</si>
  <si>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</si>
  <si>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</si>
  <si>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</si>
  <si>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</si>
  <si>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</si>
  <si>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</si>
  <si>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</si>
  <si>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</si>
  <si>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</si>
  <si>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</si>
  <si>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</si>
  <si>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</si>
  <si>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</si>
  <si>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</si>
  <si>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</si>
  <si>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</si>
  <si>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</si>
  <si>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</si>
  <si>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</si>
  <si>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</si>
  <si>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</si>
  <si>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</si>
  <si>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</si>
  <si>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</si>
  <si>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</si>
  <si>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</si>
  <si>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</si>
  <si>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</si>
  <si>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</si>
  <si>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</si>
  <si>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</si>
  <si>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</si>
  <si>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</si>
  <si>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</si>
  <si>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</si>
  <si>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</si>
  <si>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</si>
  <si>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</si>
  <si>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</si>
  <si>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</si>
  <si>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</si>
  <si>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</si>
  <si>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</si>
  <si>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</si>
  <si>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</si>
  <si>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</si>
  <si>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</si>
  <si>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</si>
  <si>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</si>
  <si>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</si>
  <si>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</si>
  <si>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</si>
  <si>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</si>
  <si>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</si>
  <si>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</si>
  <si>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</si>
  <si>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</si>
  <si>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</si>
  <si>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</si>
  <si>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</si>
  <si>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</si>
  <si>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</si>
  <si>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</si>
  <si>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</si>
  <si>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</si>
  <si>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</si>
  <si>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</si>
  <si>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</si>
  <si>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</si>
  <si>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</si>
  <si>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</si>
  <si>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</si>
  <si>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</si>
  <si>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</si>
  <si>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</si>
  <si>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</si>
  <si>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</si>
  <si>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</si>
  <si>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</si>
  <si>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</si>
  <si>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</si>
  <si>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</si>
  <si>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</si>
  <si>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</si>
  <si>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</si>
  <si>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</si>
  <si>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</si>
  <si>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</si>
  <si>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</si>
  <si>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</si>
  <si>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</si>
  <si>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</si>
  <si>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</si>
  <si>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</si>
  <si>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</si>
  <si>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</si>
  <si>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</si>
  <si>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</si>
  <si>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</si>
  <si>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</si>
  <si>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</si>
  <si>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</si>
  <si>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</si>
  <si>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</si>
  <si>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</si>
  <si>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</si>
  <si>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</si>
  <si>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</si>
  <si>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</si>
  <si>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</si>
  <si>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</si>
  <si>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</si>
  <si>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</si>
  <si>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</si>
  <si>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</si>
  <si>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</si>
  <si>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</si>
  <si>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</si>
  <si>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</si>
  <si>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</si>
  <si>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</si>
  <si>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</si>
  <si>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</si>
  <si>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</si>
  <si>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</si>
  <si>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</si>
  <si>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</si>
  <si>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</si>
  <si>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</si>
  <si>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</si>
  <si>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</si>
  <si>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</si>
  <si>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</si>
  <si>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</si>
  <si>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</si>
  <si>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</si>
  <si>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</si>
  <si>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</si>
  <si>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</si>
  <si>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</si>
  <si>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</si>
  <si>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</si>
  <si>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</si>
  <si>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</si>
  <si>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</si>
  <si>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</si>
  <si>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</si>
  <si>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</si>
  <si>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</si>
  <si>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</si>
  <si>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</si>
  <si>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</si>
  <si>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</si>
  <si>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</si>
  <si>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</si>
  <si>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</si>
  <si>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</si>
  <si>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</si>
  <si>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</si>
  <si>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</si>
  <si>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</si>
  <si>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</si>
  <si>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</si>
  <si>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</si>
  <si>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</si>
  <si>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</si>
  <si>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</si>
  <si>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</si>
  <si>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</si>
  <si>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</si>
  <si>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</si>
  <si>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</si>
  <si>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</si>
  <si>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</si>
  <si>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</si>
  <si>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</si>
  <si>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</si>
  <si>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</si>
  <si>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</si>
  <si>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</si>
  <si>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</si>
  <si>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</si>
  <si>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</si>
  <si>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</si>
  <si>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</si>
  <si>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</si>
  <si>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</si>
  <si>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</si>
  <si>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</si>
  <si>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</si>
  <si>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</si>
  <si>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</si>
  <si>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</si>
  <si>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</si>
  <si>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</si>
  <si>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</si>
  <si>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</si>
  <si>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</si>
  <si>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</si>
  <si>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</si>
  <si>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</si>
  <si>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</si>
  <si>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</si>
  <si>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</si>
  <si>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</si>
  <si>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</si>
  <si>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</si>
  <si>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</si>
  <si>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</si>
  <si>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</si>
  <si>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</si>
  <si>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</si>
  <si>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</si>
  <si>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</si>
  <si>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</si>
  <si>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</si>
  <si>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</si>
  <si>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</si>
  <si>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</si>
  <si>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</si>
  <si>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</si>
  <si>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</si>
  <si>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</si>
  <si>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</si>
  <si>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</si>
  <si>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</si>
  <si>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</si>
  <si>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</si>
  <si>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</si>
  <si>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</si>
  <si>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</si>
  <si>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</si>
  <si>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</si>
  <si>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</si>
  <si>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</si>
  <si>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</si>
  <si>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</si>
  <si>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</si>
  <si>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</si>
  <si>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</si>
  <si>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</si>
  <si>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</si>
  <si>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</si>
  <si>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</si>
  <si>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</si>
  <si>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</si>
  <si>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</si>
  <si>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</si>
  <si>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</si>
  <si>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</si>
  <si>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</si>
  <si>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</si>
  <si>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</si>
  <si>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</si>
  <si>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</si>
  <si>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</si>
  <si>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</si>
  <si>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</si>
  <si>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</si>
  <si>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</si>
  <si>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</si>
  <si>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</si>
  <si>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</si>
  <si>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</si>
  <si>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</si>
  <si>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</si>
  <si>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</si>
  <si>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</si>
  <si>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</si>
  <si>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</si>
  <si>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</si>
  <si>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</si>
  <si>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</si>
  <si>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</si>
  <si>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</si>
  <si>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</si>
  <si>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</si>
  <si>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</si>
  <si>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</si>
  <si>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</si>
  <si>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</si>
  <si>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</si>
  <si>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</si>
  <si>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</si>
  <si>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</si>
  <si>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</si>
  <si>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</si>
  <si>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</si>
  <si>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</si>
  <si>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</si>
  <si>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</si>
  <si>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</si>
  <si>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</si>
  <si>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</si>
  <si>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</si>
  <si>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</si>
  <si>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</si>
  <si>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</si>
  <si>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</si>
  <si>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</si>
  <si>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</si>
  <si>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</si>
  <si>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</si>
  <si>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</si>
  <si>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</si>
  <si>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</si>
  <si>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</si>
  <si>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</si>
  <si>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</si>
  <si>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</si>
  <si>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</si>
  <si>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</si>
  <si>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</si>
  <si>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</si>
  <si>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</si>
  <si>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</si>
  <si>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</si>
  <si>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</si>
  <si>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</si>
  <si>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</si>
  <si>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</si>
  <si>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</si>
  <si>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</si>
  <si>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</si>
  <si>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</si>
  <si>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</si>
  <si>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</si>
  <si>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</si>
  <si>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</si>
  <si>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</si>
  <si>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</si>
  <si>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</si>
  <si>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</si>
  <si>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</si>
  <si>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</si>
  <si>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</si>
  <si>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</si>
  <si>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</si>
  <si>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</si>
  <si>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</si>
  <si>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</si>
  <si>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</si>
  <si>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</si>
  <si>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</si>
  <si>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</si>
  <si>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</si>
  <si>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</si>
  <si>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</si>
  <si>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</si>
  <si>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</si>
  <si>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</si>
  <si>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</si>
  <si>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</si>
  <si>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</si>
  <si>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</si>
  <si>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</si>
  <si>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</si>
  <si>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</si>
  <si>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</si>
  <si>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</si>
  <si>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</si>
  <si>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</si>
  <si>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</si>
  <si>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</si>
  <si>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</si>
  <si>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</si>
  <si>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</si>
  <si>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</si>
  <si>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</si>
  <si>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</si>
  <si>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</si>
  <si>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</si>
  <si>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</si>
  <si>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</si>
  <si>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</si>
  <si>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</si>
  <si>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</si>
  <si>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</si>
  <si>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</si>
  <si>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</si>
  <si>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</si>
  <si>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</si>
  <si>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</si>
  <si>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</si>
  <si>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</si>
  <si>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</si>
  <si>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</si>
  <si>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</si>
  <si>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</si>
  <si>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</si>
  <si>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</si>
  <si>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</si>
  <si>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</si>
  <si>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</si>
  <si>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</si>
  <si>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</si>
  <si>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</si>
  <si>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</si>
  <si>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</si>
  <si>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</si>
  <si>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</si>
  <si>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</si>
  <si>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</si>
  <si>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</si>
  <si>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</si>
  <si>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</si>
  <si>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</si>
  <si>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</si>
  <si>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</si>
  <si>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</si>
  <si>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</si>
  <si>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</si>
  <si>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</si>
  <si>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</si>
  <si>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</si>
  <si>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</si>
  <si>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</si>
  <si>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</si>
  <si>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</si>
  <si>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</si>
  <si>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</si>
  <si>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</si>
  <si>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</si>
  <si>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</si>
  <si>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</si>
  <si>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</si>
  <si>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</si>
  <si>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</si>
  <si>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</si>
  <si>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</si>
  <si>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</si>
  <si>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</si>
  <si>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</si>
  <si>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</si>
  <si>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</si>
  <si>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</si>
  <si>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</si>
  <si>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</si>
  <si>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</si>
  <si>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</si>
  <si>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</si>
  <si>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</si>
  <si>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</si>
  <si>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</si>
  <si>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</si>
  <si>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</si>
  <si>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</si>
  <si>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</si>
  <si>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</si>
  <si>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</si>
  <si>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</si>
  <si>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</si>
  <si>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</si>
  <si>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</si>
  <si>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</si>
  <si>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</si>
  <si>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</si>
  <si>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</si>
  <si>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</si>
  <si>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</si>
  <si>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</si>
  <si>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</si>
  <si>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</si>
  <si>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</si>
  <si>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</si>
  <si>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</si>
  <si>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</si>
  <si>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</si>
  <si>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</si>
  <si>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</si>
  <si>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</si>
  <si>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</si>
  <si>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</si>
  <si>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</si>
  <si>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</si>
  <si>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</si>
  <si>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</si>
  <si>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</si>
  <si>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</si>
  <si>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</si>
  <si>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</si>
  <si>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</si>
  <si>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</si>
  <si>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</si>
  <si>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</si>
  <si>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</si>
  <si>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</si>
  <si>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</si>
  <si>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</si>
  <si>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</si>
  <si>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</si>
  <si>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</si>
  <si>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</si>
  <si>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</si>
  <si>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</si>
  <si>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</si>
  <si>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</si>
  <si>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</si>
  <si>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</si>
  <si>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</si>
  <si>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</si>
  <si>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</si>
  <si>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</si>
  <si>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</si>
  <si>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</si>
  <si>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</si>
  <si>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</si>
  <si>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</si>
  <si>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</si>
  <si>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</si>
  <si>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</si>
  <si>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</si>
  <si>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</si>
  <si>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</si>
  <si>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</si>
  <si>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</si>
  <si>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</si>
  <si>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</si>
  <si>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</si>
  <si>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</si>
  <si>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</si>
  <si>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</si>
  <si>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</si>
  <si>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</si>
  <si>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</si>
  <si>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</si>
  <si>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</si>
  <si>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</si>
  <si>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</si>
  <si>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</si>
  <si>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</si>
  <si>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</si>
  <si>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</si>
  <si>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</si>
  <si>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</si>
  <si>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</si>
  <si>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</si>
  <si>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</si>
  <si>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</si>
  <si>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</si>
  <si>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</si>
  <si>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</si>
  <si>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</si>
  <si>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</si>
  <si>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</si>
  <si>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</si>
  <si>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</si>
  <si>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</si>
  <si>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</si>
  <si>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</si>
  <si>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</si>
  <si>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</si>
  <si>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</si>
  <si>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</si>
  <si>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</si>
  <si>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</si>
  <si>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</si>
  <si>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</si>
  <si>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</si>
  <si>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</si>
  <si>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</si>
  <si>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</si>
  <si>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</si>
  <si>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</si>
  <si>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</si>
  <si>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</si>
  <si>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</si>
  <si>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</si>
  <si>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</si>
  <si>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</si>
  <si>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</si>
  <si>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</si>
  <si>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</si>
  <si>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</si>
  <si>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</si>
  <si>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</si>
  <si>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</si>
  <si>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</si>
  <si>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</si>
  <si>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</si>
  <si>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</si>
  <si>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</si>
  <si>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</si>
  <si>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</si>
  <si>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</si>
  <si>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</si>
  <si>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</si>
  <si>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</si>
  <si>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</si>
  <si>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</si>
  <si>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</si>
  <si>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</si>
  <si>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</si>
  <si>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</si>
  <si>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</si>
  <si>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</si>
  <si>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</si>
  <si>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</si>
  <si>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</si>
  <si>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</si>
  <si>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</si>
  <si>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</si>
  <si>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</si>
  <si>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</si>
  <si>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</si>
  <si>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</si>
  <si>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</si>
  <si>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</si>
  <si>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</si>
  <si>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</si>
  <si>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</si>
  <si>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</si>
  <si>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</si>
  <si>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</si>
  <si>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</si>
  <si>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</si>
  <si>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</si>
  <si>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</si>
  <si>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</si>
  <si>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</si>
  <si>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</si>
  <si>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</si>
  <si>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</si>
  <si>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</si>
  <si>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</si>
  <si>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</si>
  <si>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</si>
  <si>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</si>
  <si>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</si>
  <si>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</si>
  <si>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</si>
  <si>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</si>
  <si>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</si>
  <si>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</si>
  <si>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</si>
  <si>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</si>
  <si>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</si>
  <si>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</si>
  <si>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</si>
  <si>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</si>
  <si>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</si>
  <si>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</si>
  <si>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</si>
  <si>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</si>
  <si>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</si>
  <si>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</si>
  <si>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</si>
  <si>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</si>
  <si>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</si>
  <si>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</si>
  <si>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</si>
  <si>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</si>
  <si>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</si>
  <si>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</si>
  <si>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</si>
  <si>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</si>
  <si>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</si>
  <si>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</si>
  <si>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</si>
  <si>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</si>
  <si>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</si>
  <si>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</si>
  <si>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</si>
  <si>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</si>
  <si>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</si>
  <si>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</si>
  <si>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</si>
  <si>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</si>
  <si>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</si>
  <si>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</si>
  <si>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</si>
  <si>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</si>
  <si>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</si>
  <si>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</si>
  <si>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</si>
  <si>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</si>
  <si>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</si>
  <si>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</si>
  <si>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</si>
  <si>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</si>
  <si>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</si>
  <si>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</si>
  <si>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</si>
  <si>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</si>
  <si>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</si>
  <si>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</si>
  <si>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</si>
  <si>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</si>
  <si>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</si>
  <si>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</si>
  <si>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</si>
  <si>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</si>
  <si>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</si>
  <si>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</si>
  <si>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</si>
  <si>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</si>
  <si>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</si>
  <si>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</si>
  <si>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</si>
  <si>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</si>
  <si>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</si>
  <si>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</si>
  <si>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</si>
  <si>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</si>
  <si>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</si>
  <si>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</si>
  <si>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</si>
  <si>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</si>
  <si>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</si>
  <si>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</si>
  <si>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</si>
  <si>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</si>
  <si>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</si>
  <si>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</si>
  <si>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</si>
  <si>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</si>
  <si>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</si>
  <si>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</si>
  <si>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</si>
  <si>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</si>
  <si>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</si>
  <si>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</si>
  <si>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</si>
  <si>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</si>
  <si>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</si>
  <si>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</si>
  <si>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</si>
  <si>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</si>
  <si>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</si>
  <si>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</si>
  <si>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</si>
  <si>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</si>
  <si>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</si>
  <si>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</si>
  <si>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</si>
  <si>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</si>
  <si>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</si>
  <si>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</si>
  <si>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</si>
  <si>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</si>
  <si>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</si>
  <si>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</si>
  <si>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</si>
  <si>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</si>
  <si>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</si>
  <si>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</si>
  <si>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</si>
  <si>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</si>
  <si>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</si>
  <si>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</si>
  <si>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</si>
  <si>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</si>
  <si>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</si>
  <si>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</si>
  <si>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</si>
  <si>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</si>
  <si>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</si>
  <si>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</si>
  <si>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</si>
  <si>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</si>
  <si>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</si>
  <si>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</si>
  <si>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</si>
  <si>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</si>
  <si>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</si>
  <si>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</si>
  <si>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</si>
  <si>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</si>
  <si>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</si>
  <si>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</si>
  <si>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</si>
  <si>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</si>
  <si>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</si>
  <si>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</si>
  <si>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</si>
  <si>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</si>
  <si>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</si>
  <si>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</si>
  <si>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</si>
  <si>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</si>
  <si>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</si>
  <si>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</si>
  <si>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</si>
  <si>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</si>
  <si>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</si>
  <si>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</si>
  <si>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</si>
  <si>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</si>
  <si>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</si>
  <si>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</si>
  <si>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</si>
  <si>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</si>
  <si>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</si>
  <si>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</si>
  <si>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</si>
  <si>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</si>
  <si>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</si>
  <si>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</si>
  <si>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</si>
  <si>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</si>
  <si>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</si>
  <si>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</si>
  <si>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</si>
  <si>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</si>
  <si>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</si>
  <si>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</si>
  <si>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</si>
  <si>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</si>
  <si>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</si>
  <si>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</si>
  <si>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</si>
  <si>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</si>
  <si>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</si>
  <si>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</si>
  <si>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</si>
  <si>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</si>
  <si>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</si>
  <si>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</si>
  <si>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</si>
  <si>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</si>
  <si>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</si>
  <si>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</si>
  <si>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</si>
  <si>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</si>
  <si>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</si>
  <si>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</si>
  <si>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</si>
  <si>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</si>
  <si>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</si>
  <si>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</si>
  <si>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</si>
  <si>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</si>
  <si>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</si>
  <si>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</si>
  <si>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</si>
  <si>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</si>
  <si>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</si>
  <si>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</si>
  <si>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</si>
  <si>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</si>
  <si>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</si>
  <si>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</si>
  <si>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</si>
  <si>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</si>
  <si>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</si>
  <si>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</si>
  <si>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</si>
  <si>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</si>
  <si>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</si>
  <si>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</si>
  <si>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</si>
  <si>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</si>
  <si>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</si>
  <si>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</si>
  <si>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</si>
  <si>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</si>
  <si>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</si>
  <si>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</si>
  <si>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</si>
  <si>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</si>
  <si>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</si>
  <si>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</si>
  <si>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</si>
  <si>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</si>
  <si>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</si>
  <si>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</si>
  <si>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</si>
  <si>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</si>
  <si>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</si>
  <si>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</si>
  <si>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</si>
  <si>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</si>
  <si>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</si>
  <si>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</si>
  <si>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</si>
  <si>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</si>
  <si>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</si>
  <si>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</si>
  <si>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</si>
  <si>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</si>
  <si>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</si>
  <si>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</si>
  <si>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</si>
  <si>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</si>
  <si>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</si>
  <si>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</si>
  <si>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</si>
  <si>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</si>
  <si>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</si>
  <si>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</si>
  <si>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</si>
  <si>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</si>
  <si>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</si>
  <si>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</si>
  <si>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</si>
  <si>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</si>
  <si>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</si>
  <si>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</si>
  <si>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</si>
  <si>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</si>
  <si>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</si>
  <si>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</si>
  <si>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</si>
  <si>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</si>
  <si>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</si>
  <si>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</si>
  <si>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</si>
  <si>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</si>
  <si>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</si>
  <si>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</si>
  <si>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</si>
  <si>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</si>
  <si>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</si>
  <si>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</si>
  <si>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</si>
  <si>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</si>
  <si>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</si>
  <si>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</si>
  <si>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</si>
  <si>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</si>
  <si>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</si>
  <si>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</si>
  <si>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</si>
  <si>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</si>
  <si>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</si>
  <si>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</si>
  <si>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</si>
  <si>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</si>
  <si>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</si>
  <si>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</si>
  <si>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</si>
  <si>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</si>
  <si>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</si>
  <si>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</si>
  <si>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</si>
  <si>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</si>
  <si>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</si>
  <si>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</si>
  <si>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</si>
  <si>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</si>
  <si>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</si>
  <si>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</si>
  <si>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</si>
  <si>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</si>
  <si>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</si>
  <si>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</si>
  <si>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</si>
  <si>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</si>
  <si>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</si>
  <si>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</si>
  <si>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</si>
  <si>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</si>
  <si>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</si>
  <si>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</si>
  <si>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</si>
  <si>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</si>
  <si>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</si>
  <si>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</si>
  <si>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</si>
  <si>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</si>
  <si>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</si>
  <si>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</si>
  <si>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</si>
  <si>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</si>
  <si>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</si>
  <si>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</si>
  <si>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</si>
  <si>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</si>
  <si>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</si>
  <si>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</si>
  <si>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</si>
  <si>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</si>
  <si>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</si>
  <si>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</si>
  <si>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</si>
  <si>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</si>
  <si>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</si>
  <si>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</si>
  <si>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</si>
  <si>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</si>
  <si>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</si>
  <si>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</si>
  <si>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</si>
  <si>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</si>
  <si>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</si>
  <si>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</si>
  <si>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</si>
  <si>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</si>
  <si>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</si>
  <si>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</si>
  <si>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</si>
  <si>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</si>
  <si>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</si>
  <si>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</si>
  <si>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</si>
  <si>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</si>
  <si>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</si>
  <si>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</si>
  <si>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</si>
  <si>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</si>
  <si>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</si>
  <si>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</si>
  <si>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</si>
  <si>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</si>
  <si>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</si>
  <si>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</si>
  <si>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</si>
  <si>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</si>
  <si>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</si>
  <si>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</si>
  <si>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</si>
  <si>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</si>
  <si>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</si>
  <si>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</si>
  <si>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</si>
  <si>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</si>
  <si>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</si>
  <si>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</si>
  <si>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</si>
  <si>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</si>
  <si>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</si>
  <si>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</si>
  <si>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</si>
  <si>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</si>
  <si>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</si>
  <si>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</si>
  <si>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</si>
  <si>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</si>
  <si>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</si>
  <si>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</si>
  <si>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</si>
  <si>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</si>
  <si>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</si>
  <si>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</si>
  <si>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</si>
  <si>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</si>
  <si>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</si>
  <si>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</si>
  <si>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</si>
  <si>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</si>
  <si>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</si>
  <si>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</si>
  <si>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</si>
  <si>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</si>
  <si>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</si>
  <si>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</si>
  <si>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</si>
  <si>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</si>
  <si>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</si>
  <si>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</si>
  <si>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</si>
  <si>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</si>
  <si>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</si>
  <si>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</si>
  <si>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</si>
  <si>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</si>
  <si>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</si>
  <si>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</si>
  <si>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</si>
  <si>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</si>
  <si>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</si>
  <si>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</si>
  <si>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</si>
  <si>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</si>
  <si>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</si>
  <si>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</si>
  <si>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</si>
  <si>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</si>
  <si>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</si>
  <si>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</si>
  <si>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</si>
  <si>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</si>
  <si>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</si>
  <si>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</si>
  <si>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</si>
  <si>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</si>
  <si>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</si>
  <si>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</si>
  <si>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</si>
  <si>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</si>
  <si>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</si>
  <si>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</si>
  <si>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</si>
  <si>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</si>
  <si>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</si>
  <si>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</si>
  <si>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</si>
  <si>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</si>
  <si>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</si>
  <si>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</si>
  <si>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</si>
  <si>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</si>
  <si>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</si>
  <si>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</si>
  <si>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</si>
  <si>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</si>
  <si>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</si>
  <si>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</si>
  <si>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</si>
  <si>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</si>
  <si>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</si>
  <si>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</si>
  <si>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</si>
  <si>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</si>
  <si>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</si>
  <si>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</si>
  <si>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</si>
  <si>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</si>
  <si>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</si>
  <si>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</si>
  <si>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</si>
  <si>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</si>
  <si>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</si>
  <si>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</si>
  <si>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</si>
  <si>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</si>
  <si>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</si>
  <si>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</si>
  <si>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</si>
  <si>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</si>
  <si>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</si>
  <si>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</si>
  <si>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</si>
  <si>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</si>
  <si>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</si>
  <si>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</si>
  <si>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</si>
  <si>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</si>
  <si>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</si>
  <si>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</si>
  <si>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</si>
  <si>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</si>
  <si>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</si>
  <si>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</si>
  <si>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</si>
  <si>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</si>
  <si>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</si>
  <si>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</si>
  <si>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</si>
  <si>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</si>
  <si>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</si>
  <si>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</si>
  <si>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</si>
  <si>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</si>
  <si>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</si>
  <si>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</si>
  <si>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</si>
  <si>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</si>
  <si>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</si>
  <si>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</si>
  <si>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</si>
  <si>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</si>
  <si>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</si>
  <si>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</si>
  <si>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</si>
  <si>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</si>
  <si>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</si>
  <si>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</si>
  <si>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</si>
  <si>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</si>
  <si>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</si>
  <si>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</si>
  <si>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</si>
  <si>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</si>
  <si>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</si>
  <si>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</si>
  <si>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</si>
  <si>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</si>
  <si>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</si>
  <si>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</si>
  <si>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</si>
  <si>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</si>
  <si>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</si>
  <si>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</si>
  <si>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</si>
  <si>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</si>
  <si>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</si>
  <si>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</si>
  <si>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</si>
  <si>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</si>
  <si>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</si>
  <si>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</si>
  <si>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</si>
  <si>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</si>
  <si>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</si>
  <si>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</si>
  <si>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</si>
  <si>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</si>
  <si>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</si>
  <si>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</si>
  <si>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</si>
  <si>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</si>
  <si>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</si>
  <si>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</si>
  <si>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</si>
  <si>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</si>
  <si>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</si>
  <si>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</si>
  <si>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</si>
  <si>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</si>
  <si>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</si>
  <si>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</si>
  <si>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</si>
  <si>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</si>
  <si>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</si>
  <si>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</si>
  <si>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</si>
  <si>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</si>
  <si>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</si>
  <si>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</si>
  <si>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</si>
  <si>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</si>
  <si>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</si>
  <si>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</si>
  <si>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</si>
  <si>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</si>
  <si>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</si>
  <si>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</si>
  <si>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</si>
  <si>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</si>
  <si>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</si>
  <si>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</si>
  <si>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</si>
  <si>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</si>
  <si>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</si>
  <si>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</si>
  <si>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</si>
  <si>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</si>
  <si>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</si>
  <si>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</si>
  <si>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</si>
  <si>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</si>
  <si>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</si>
  <si>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</si>
  <si>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</si>
  <si>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</si>
  <si>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</si>
  <si>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</si>
  <si>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</si>
  <si>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</si>
  <si>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</si>
  <si>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</si>
  <si>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</si>
  <si>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</si>
  <si>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</si>
  <si>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</si>
  <si>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</si>
  <si>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</si>
  <si>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</si>
  <si>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</si>
  <si>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</si>
  <si>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</si>
  <si>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</si>
  <si>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</si>
  <si>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</si>
  <si>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</si>
  <si>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</si>
  <si>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</si>
  <si>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</si>
  <si>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</si>
  <si>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</si>
  <si>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</si>
  <si>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</si>
  <si>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</si>
  <si>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</si>
  <si>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</si>
  <si>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</si>
  <si>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</si>
  <si>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</si>
  <si>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</si>
  <si>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</si>
  <si>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</si>
  <si>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</si>
  <si>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</si>
  <si>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</si>
  <si>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</si>
  <si>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</si>
  <si>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</si>
  <si>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</si>
  <si>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</si>
  <si>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</si>
  <si>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</si>
  <si>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</si>
  <si>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</si>
  <si>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</si>
  <si>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</si>
  <si>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</si>
  <si>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</si>
  <si>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</si>
  <si>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</si>
  <si>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</si>
  <si>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</si>
  <si>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</si>
  <si>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</si>
  <si>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</si>
  <si>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</si>
  <si>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</si>
  <si>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</si>
  <si>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</si>
  <si>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</si>
  <si>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</si>
  <si>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</si>
  <si>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</si>
  <si>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</si>
  <si>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</si>
  <si>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</si>
  <si>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</si>
  <si>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</si>
  <si>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</si>
  <si>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</si>
  <si>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</si>
  <si>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</si>
  <si>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</si>
  <si>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</si>
  <si>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</si>
  <si>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</si>
  <si>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</si>
  <si>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</si>
  <si>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</si>
  <si>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</si>
  <si>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</si>
  <si>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</si>
  <si>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</si>
  <si>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</si>
  <si>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</si>
  <si>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</si>
  <si>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</si>
  <si>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</si>
  <si>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</si>
  <si>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</si>
  <si>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</si>
  <si>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</si>
  <si>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</si>
  <si>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</si>
  <si>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</si>
  <si>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</si>
  <si>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</si>
  <si>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</si>
  <si>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</si>
  <si>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</si>
  <si>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</si>
  <si>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</si>
  <si>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</si>
  <si>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</si>
  <si>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</si>
  <si>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</si>
  <si>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</si>
  <si>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</si>
  <si>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</si>
  <si>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</si>
  <si>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</si>
  <si>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</si>
  <si>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</si>
  <si>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</si>
  <si>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</si>
  <si>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</si>
  <si>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</si>
  <si>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</si>
  <si>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</si>
  <si>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</si>
  <si>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</si>
  <si>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</si>
  <si>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</si>
  <si>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</si>
  <si>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</si>
  <si>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</si>
  <si>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</si>
  <si>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</si>
  <si>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</si>
  <si>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</si>
  <si>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</si>
  <si>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</si>
  <si>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</si>
  <si>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</si>
  <si>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</si>
  <si>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</si>
  <si>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</si>
  <si>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</si>
  <si>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</si>
  <si>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</si>
  <si>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</si>
  <si>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</si>
  <si>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</si>
  <si>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</si>
  <si>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</si>
  <si>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</si>
  <si>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</si>
  <si>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</si>
  <si>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</si>
  <si>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</si>
  <si>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</si>
  <si>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</si>
  <si>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</si>
  <si>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</si>
  <si>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</si>
  <si>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</si>
  <si>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</si>
  <si>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</si>
  <si>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</si>
  <si>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</si>
  <si>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</si>
  <si>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</si>
  <si>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</si>
  <si>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</si>
  <si>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</si>
  <si>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</si>
  <si>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</si>
  <si>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</si>
  <si>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</si>
  <si>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</si>
  <si>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</si>
  <si>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</si>
  <si>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</si>
  <si>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</si>
  <si>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</si>
  <si>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</si>
  <si>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</si>
  <si>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</si>
  <si>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</si>
  <si>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</si>
  <si>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</si>
  <si>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</si>
  <si>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</si>
  <si>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</si>
  <si>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</si>
  <si>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</si>
  <si>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</si>
  <si>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</si>
  <si>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</si>
  <si>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</si>
  <si>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</si>
  <si>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</si>
  <si>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</si>
  <si>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</si>
  <si>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</si>
  <si>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</si>
  <si>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</si>
  <si>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</si>
  <si>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</si>
  <si>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</si>
  <si>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</si>
  <si>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</si>
  <si>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</si>
  <si>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</si>
  <si>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</si>
  <si>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</si>
  <si>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</si>
  <si>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</si>
  <si>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</si>
  <si>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</si>
  <si>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</si>
  <si>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</si>
  <si>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</si>
  <si>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</si>
  <si>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</si>
  <si>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</si>
  <si>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</si>
  <si>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</si>
  <si>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</si>
  <si>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</si>
  <si>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</si>
  <si>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</si>
  <si>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</si>
  <si>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</si>
  <si>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</si>
  <si>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</si>
  <si>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</si>
  <si>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</si>
  <si>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</si>
  <si>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</si>
  <si>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</si>
  <si>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</si>
  <si>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</si>
  <si>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</si>
  <si>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</si>
  <si>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</si>
  <si>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</si>
  <si>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</si>
  <si>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</si>
  <si>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</si>
  <si>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</si>
  <si>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</si>
  <si>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</si>
  <si>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</si>
  <si>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</si>
  <si>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</si>
  <si>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</si>
  <si>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</si>
  <si>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</si>
  <si>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</si>
  <si>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</si>
  <si>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</si>
  <si>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</si>
  <si>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</si>
  <si>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</si>
  <si>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</si>
  <si>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</si>
  <si>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</si>
  <si>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</si>
  <si>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</si>
  <si>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</si>
  <si>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</si>
  <si>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</si>
  <si>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</si>
  <si>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</si>
  <si>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</si>
  <si>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</si>
  <si>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</si>
  <si>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</si>
  <si>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</si>
  <si>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</si>
  <si>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</si>
  <si>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</si>
  <si>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</si>
  <si>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</si>
  <si>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</si>
  <si>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</si>
  <si>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</si>
  <si>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</si>
  <si>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</si>
  <si>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</si>
  <si>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</si>
  <si>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</si>
  <si>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</si>
  <si>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</si>
  <si>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</si>
  <si>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</si>
  <si>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</si>
  <si>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</si>
  <si>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</si>
  <si>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</si>
  <si>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</si>
  <si>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</si>
  <si>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</si>
  <si>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</si>
  <si>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</si>
  <si>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</si>
  <si>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</si>
  <si>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</si>
  <si>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</si>
  <si>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</si>
  <si>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</si>
  <si>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</si>
  <si>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</si>
  <si>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</si>
  <si>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</si>
  <si>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</si>
  <si>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</si>
  <si>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</si>
  <si>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</si>
  <si>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</si>
  <si>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</si>
  <si>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</si>
  <si>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</si>
  <si>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</si>
  <si>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</si>
  <si>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</si>
  <si>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</si>
  <si>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</si>
  <si>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</si>
  <si>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</si>
  <si>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</si>
  <si>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</si>
  <si>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</si>
  <si>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</si>
  <si>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</si>
  <si>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</si>
  <si>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</si>
  <si>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</si>
  <si>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</si>
  <si>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</si>
  <si>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</si>
  <si>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</si>
  <si>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</si>
  <si>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</si>
  <si>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</si>
  <si>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</si>
  <si>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</si>
  <si>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</si>
  <si>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</si>
  <si>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</si>
  <si>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</si>
  <si>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</si>
  <si>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</si>
  <si>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</si>
  <si>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</si>
  <si>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</si>
  <si>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</si>
  <si>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</si>
  <si>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</si>
  <si>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</si>
  <si>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</si>
  <si>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</si>
  <si>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</si>
  <si>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</si>
  <si>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</si>
  <si>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</si>
  <si>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</si>
  <si>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</si>
  <si>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</si>
  <si>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</si>
  <si>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</si>
  <si>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</si>
  <si>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</si>
  <si>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</si>
  <si>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</si>
  <si>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</si>
  <si>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</si>
  <si>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</si>
  <si>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</si>
  <si>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</si>
  <si>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</si>
  <si>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</si>
  <si>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</si>
  <si>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</si>
  <si>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</si>
  <si>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</si>
  <si>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</si>
  <si>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</si>
  <si>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</si>
  <si>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</si>
  <si>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</si>
  <si>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</si>
  <si>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</si>
  <si>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</si>
  <si>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</si>
  <si>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</si>
  <si>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</si>
  <si>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</si>
  <si>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</si>
  <si>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</si>
  <si>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</si>
  <si>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</si>
  <si>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</si>
  <si>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</si>
  <si>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</si>
  <si>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</si>
  <si>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</si>
  <si>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</si>
  <si>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</si>
  <si>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</si>
  <si>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</si>
  <si>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</si>
  <si>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</si>
  <si>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</si>
  <si>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</si>
  <si>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</si>
  <si>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</si>
  <si>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</si>
  <si>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</si>
  <si>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</si>
  <si>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</si>
  <si>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</si>
  <si>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</si>
  <si>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</si>
  <si>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</si>
  <si>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</si>
  <si>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</si>
  <si>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</si>
  <si>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</si>
  <si>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</si>
  <si>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</si>
  <si>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</si>
  <si>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</si>
  <si>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</si>
  <si>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</si>
  <si>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</si>
  <si>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</si>
  <si>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</si>
  <si>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</si>
  <si>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</si>
  <si>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</si>
  <si>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</si>
  <si>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</si>
  <si>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</si>
  <si>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</si>
  <si>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</si>
  <si>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</si>
  <si>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</si>
  <si>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</si>
  <si>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</si>
  <si>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</si>
  <si>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</si>
  <si>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</si>
  <si>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</si>
  <si>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</si>
  <si>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</si>
  <si>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</si>
  <si>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</si>
  <si>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</si>
  <si>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</si>
  <si>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</si>
  <si>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</si>
  <si>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</si>
  <si>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</si>
  <si>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</si>
  <si>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</si>
  <si>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</si>
  <si>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</si>
  <si>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</si>
  <si>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</si>
  <si>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</si>
  <si>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</si>
  <si>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</si>
  <si>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</si>
  <si>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</si>
  <si>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</si>
  <si>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</si>
  <si>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</si>
  <si>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</si>
  <si>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</si>
  <si>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</si>
  <si>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</si>
  <si>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</si>
  <si>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</si>
  <si>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</si>
  <si>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</si>
  <si>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</si>
  <si>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</si>
  <si>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</si>
  <si>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</si>
  <si>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</si>
  <si>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</si>
  <si>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</si>
  <si>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</si>
  <si>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</si>
  <si>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</si>
  <si>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</si>
  <si>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</si>
  <si>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</si>
  <si>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</si>
  <si>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</si>
  <si>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</si>
  <si>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</si>
  <si>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</si>
  <si>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</si>
  <si>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</si>
  <si>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</si>
  <si>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</si>
  <si>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</si>
  <si>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</si>
  <si>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</si>
  <si>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</si>
  <si>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</si>
  <si>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</si>
  <si>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</si>
  <si>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</si>
  <si>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</si>
  <si>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</si>
  <si>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</si>
  <si>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</si>
  <si>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</si>
  <si>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</si>
  <si>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</si>
  <si>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</si>
  <si>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</si>
  <si>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</si>
  <si>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</si>
  <si>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</si>
  <si>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</si>
  <si>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</si>
  <si>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</si>
  <si>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</si>
  <si>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</si>
  <si>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</si>
  <si>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</si>
  <si>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</si>
  <si>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</si>
  <si>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</si>
  <si>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</si>
  <si>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</si>
  <si>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</si>
  <si>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</si>
  <si>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</si>
  <si>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</si>
  <si>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</si>
  <si>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</si>
  <si>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</si>
  <si>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</si>
  <si>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</si>
  <si>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</si>
  <si>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</si>
  <si>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</si>
  <si>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</si>
  <si>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</si>
  <si>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</si>
  <si>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</si>
  <si>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</si>
  <si>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</si>
  <si>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</si>
  <si>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</si>
  <si>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</si>
  <si>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</si>
  <si>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</si>
  <si>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</si>
  <si>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</si>
  <si>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</si>
  <si>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</si>
  <si>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</si>
  <si>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</si>
  <si>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</si>
  <si>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</si>
  <si>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</si>
  <si>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</si>
  <si>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</si>
  <si>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</si>
  <si>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</si>
  <si>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</si>
  <si>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</si>
  <si>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</si>
  <si>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</si>
  <si>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</si>
  <si>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</si>
  <si>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</si>
  <si>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</si>
  <si>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</si>
  <si>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</si>
  <si>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</si>
  <si>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</si>
  <si>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</si>
  <si>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</si>
  <si>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</si>
  <si>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</si>
  <si>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</si>
  <si>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</si>
  <si>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</si>
  <si>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</si>
  <si>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</si>
  <si>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</si>
  <si>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</si>
  <si>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</si>
  <si>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</si>
  <si>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</si>
  <si>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</si>
  <si>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</si>
  <si>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</si>
  <si>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</si>
  <si>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</si>
  <si>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</si>
  <si>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</si>
  <si>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</si>
  <si>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</si>
  <si>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</si>
  <si>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</si>
  <si>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</si>
  <si>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</si>
  <si>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</si>
  <si>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</si>
  <si>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</si>
  <si>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</si>
  <si>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</si>
  <si>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</si>
  <si>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</si>
  <si>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</si>
  <si>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</si>
  <si>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</si>
  <si>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</si>
  <si>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</si>
  <si>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</si>
  <si>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</si>
  <si>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</si>
  <si>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</si>
  <si>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</si>
  <si>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</si>
  <si>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</si>
  <si>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</si>
  <si>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</si>
  <si>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</si>
  <si>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</si>
  <si>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</si>
  <si>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</si>
  <si>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</si>
  <si>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</si>
  <si>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</si>
  <si>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</si>
  <si>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</si>
  <si>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</si>
  <si>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</si>
  <si>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</si>
  <si>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</si>
  <si>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</si>
  <si>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</si>
  <si>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</si>
  <si>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</si>
  <si>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</si>
  <si>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</si>
  <si>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</si>
  <si>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</si>
  <si>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</si>
  <si>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</si>
  <si>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</si>
  <si>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</si>
  <si>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</si>
  <si>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</si>
  <si>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</si>
  <si>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</si>
  <si>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</si>
  <si>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</si>
  <si>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</si>
  <si>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</si>
  <si>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</si>
  <si>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</si>
  <si>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</si>
  <si>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</si>
  <si>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</si>
  <si>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</si>
  <si>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</si>
  <si>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</si>
  <si>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</si>
  <si>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</si>
  <si>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</si>
  <si>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</si>
  <si>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</si>
  <si>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</si>
  <si>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</si>
  <si>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</si>
  <si>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</si>
  <si>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</si>
  <si>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</si>
  <si>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</si>
  <si>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</si>
  <si>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</si>
  <si>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</si>
  <si>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</si>
  <si>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</si>
  <si>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</si>
  <si>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</si>
  <si>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</si>
  <si>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</si>
  <si>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</si>
  <si>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</si>
  <si>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</si>
  <si>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</si>
  <si>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</si>
  <si>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</si>
  <si>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</si>
  <si>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</si>
  <si>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</si>
  <si>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</si>
  <si>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</si>
  <si>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</si>
  <si>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</si>
  <si>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</si>
  <si>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</si>
  <si>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</si>
  <si>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</si>
  <si>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</si>
  <si>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</si>
  <si>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</si>
  <si>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</si>
  <si>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</si>
  <si>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</si>
  <si>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</si>
  <si>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</si>
  <si>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</si>
  <si>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</si>
  <si>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</si>
  <si>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</si>
  <si>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</si>
  <si>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</si>
  <si>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</si>
  <si>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</si>
  <si>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</si>
  <si>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</si>
  <si>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</si>
  <si>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</si>
  <si>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</si>
  <si>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</si>
  <si>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</si>
  <si>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</si>
  <si>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</si>
  <si>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</si>
  <si>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</si>
  <si>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</si>
  <si>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</si>
  <si>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</si>
  <si>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</si>
  <si>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</si>
  <si>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</si>
  <si>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</si>
  <si>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</si>
  <si>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</si>
  <si>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</si>
  <si>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</si>
  <si>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</si>
  <si>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</si>
  <si>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</si>
  <si>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</si>
  <si>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</si>
  <si>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</si>
  <si>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</si>
  <si>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</si>
  <si>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</si>
  <si>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</si>
  <si>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</si>
  <si>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</si>
  <si>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</si>
  <si>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</si>
  <si>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</si>
  <si>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</si>
  <si>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</si>
  <si>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</si>
  <si>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</si>
  <si>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</si>
  <si>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</si>
  <si>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</si>
  <si>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</si>
  <si>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</si>
  <si>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</si>
  <si>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</si>
  <si>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</si>
  <si>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</si>
  <si>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</si>
  <si>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</si>
  <si>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</si>
  <si>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</si>
  <si>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</si>
  <si>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</si>
  <si>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</si>
  <si>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</si>
  <si>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</si>
  <si>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</si>
  <si>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</si>
  <si>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</si>
  <si>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</si>
  <si>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</si>
  <si>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</si>
  <si>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</si>
  <si>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</si>
  <si>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</si>
  <si>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</si>
  <si>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</si>
  <si>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</si>
  <si>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</si>
  <si>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</si>
  <si>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</si>
  <si>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</si>
  <si>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</si>
  <si>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</si>
  <si>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</si>
  <si>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</si>
  <si>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</si>
  <si>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</si>
  <si>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</si>
  <si>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</si>
  <si>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</si>
  <si>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</si>
  <si>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</si>
  <si>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</si>
  <si>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</si>
  <si>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</si>
  <si>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</si>
  <si>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</si>
  <si>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</si>
  <si>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</si>
  <si>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</si>
  <si>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</si>
  <si>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</si>
  <si>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</si>
  <si>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</si>
  <si>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</si>
  <si>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</si>
  <si>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</si>
  <si>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</si>
  <si>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</si>
  <si>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</si>
  <si>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</si>
  <si>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</si>
  <si>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</si>
  <si>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</si>
  <si>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</si>
  <si>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</si>
  <si>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</si>
  <si>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</si>
  <si>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</si>
  <si>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</si>
  <si>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</si>
  <si>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</si>
  <si>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</si>
  <si>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</si>
  <si>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</si>
  <si>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</si>
  <si>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</si>
  <si>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</si>
  <si>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</si>
  <si>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</si>
  <si>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</si>
  <si>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</si>
  <si>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</si>
  <si>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</si>
  <si>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</si>
  <si>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</si>
  <si>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</si>
  <si>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</si>
  <si>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</si>
  <si>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</si>
  <si>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</si>
  <si>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</si>
  <si>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</si>
  <si>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</si>
  <si>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</si>
  <si>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</si>
  <si>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</si>
  <si>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</si>
  <si>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</si>
  <si>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</si>
  <si>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</si>
  <si>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</si>
  <si>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</si>
  <si>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</si>
  <si>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</si>
  <si>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</si>
  <si>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</si>
  <si>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</si>
  <si>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</si>
  <si>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</si>
  <si>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</si>
  <si>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</si>
  <si>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</si>
  <si>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</si>
  <si>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</si>
  <si>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</si>
  <si>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</si>
  <si>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</si>
  <si>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</si>
  <si>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</si>
  <si>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</si>
  <si>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</si>
  <si>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</si>
  <si>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</si>
  <si>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</si>
  <si>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</si>
  <si>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</si>
  <si>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</si>
  <si>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</si>
  <si>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</si>
  <si>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</si>
  <si>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</si>
  <si>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</si>
  <si>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</si>
  <si>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</si>
  <si>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</si>
  <si>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</si>
  <si>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</si>
  <si>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</si>
  <si>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</si>
  <si>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</si>
  <si>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</si>
  <si>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</si>
  <si>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</si>
  <si>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</si>
  <si>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</si>
  <si>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</si>
  <si>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</si>
  <si>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</si>
  <si>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</si>
  <si>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</si>
  <si>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</si>
  <si>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</si>
  <si>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</si>
  <si>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</si>
  <si>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</si>
  <si>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</si>
  <si>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</si>
  <si>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</si>
  <si>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</si>
  <si>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</si>
  <si>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</si>
  <si>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</si>
  <si>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</si>
  <si>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</si>
  <si>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</si>
  <si>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</si>
  <si>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</si>
  <si>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</si>
  <si>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</si>
  <si>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</si>
  <si>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</si>
  <si>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</si>
  <si>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</si>
  <si>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</si>
  <si>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</si>
  <si>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</si>
  <si>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</si>
  <si>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</si>
  <si>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</si>
  <si>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</si>
  <si>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</si>
  <si>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</si>
  <si>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</si>
  <si>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</si>
  <si>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</si>
  <si>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</si>
  <si>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</si>
  <si>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</si>
  <si>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</si>
  <si>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</si>
  <si>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</si>
  <si>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</si>
  <si>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</si>
  <si>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</si>
  <si>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</si>
  <si>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</si>
  <si>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</si>
  <si>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</si>
  <si>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</si>
  <si>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</si>
  <si>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</si>
  <si>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</si>
  <si>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</si>
  <si>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</si>
  <si>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</si>
  <si>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</si>
  <si>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</si>
  <si>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</si>
  <si>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</si>
  <si>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</si>
  <si>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</si>
  <si>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</si>
  <si>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</si>
  <si>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</si>
  <si>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</si>
  <si>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</si>
  <si>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</si>
  <si>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</si>
  <si>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</si>
  <si>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</si>
  <si>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</si>
  <si>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</si>
  <si>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</si>
  <si>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</si>
  <si>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</si>
  <si>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</si>
  <si>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</si>
  <si>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</si>
  <si>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</si>
  <si>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</si>
  <si>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</si>
  <si>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</si>
  <si>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</si>
  <si>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</si>
  <si>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</si>
  <si>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</si>
  <si>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</si>
  <si>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</si>
  <si>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</si>
  <si>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</si>
  <si>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</si>
  <si>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</si>
  <si>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</si>
  <si>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</si>
  <si>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</si>
  <si>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</si>
  <si>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</si>
  <si>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</si>
  <si>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</si>
  <si>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</si>
  <si>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</si>
  <si>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</si>
  <si>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</si>
  <si>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</si>
  <si>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</si>
  <si>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</si>
  <si>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</si>
  <si>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</si>
  <si>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</si>
  <si>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</si>
  <si>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</si>
  <si>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</si>
  <si>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</si>
  <si>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</si>
  <si>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</si>
  <si>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</si>
  <si>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</si>
  <si>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</si>
  <si>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</si>
  <si>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</si>
  <si>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</si>
  <si>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</si>
  <si>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</si>
  <si>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</si>
  <si>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</si>
  <si>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</si>
  <si>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</si>
  <si>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</si>
  <si>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</si>
  <si>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</si>
  <si>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</si>
  <si>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</si>
  <si>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</si>
  <si>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</si>
  <si>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</si>
  <si>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</si>
  <si>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</si>
  <si>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</si>
  <si>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</si>
  <si>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</si>
  <si>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</si>
  <si>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</si>
  <si>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</si>
  <si>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</si>
  <si>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</si>
  <si>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</si>
  <si>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</si>
  <si>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</si>
  <si>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</si>
  <si>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</si>
  <si>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</si>
  <si>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</si>
  <si>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</si>
  <si>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</si>
  <si>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</si>
  <si>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</si>
  <si>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</si>
  <si>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</si>
  <si>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</si>
  <si>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</si>
  <si>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</si>
  <si>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</si>
  <si>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</si>
  <si>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</si>
  <si>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</si>
  <si>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</si>
  <si>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</si>
  <si>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</si>
  <si>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</si>
  <si>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</si>
  <si>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</si>
  <si>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</si>
  <si>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</si>
  <si>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</si>
  <si>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</si>
  <si>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</si>
  <si>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</si>
  <si>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</si>
  <si>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</si>
  <si>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</si>
  <si>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</si>
  <si>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</si>
  <si>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</si>
  <si>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</si>
  <si>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</si>
  <si>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</si>
  <si>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</si>
  <si>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</si>
  <si>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</si>
  <si>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</si>
  <si>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</si>
  <si>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</si>
  <si>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</si>
  <si>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</si>
  <si>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</si>
  <si>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</si>
  <si>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</si>
  <si>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</si>
  <si>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</si>
  <si>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</si>
  <si>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</si>
  <si>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</si>
  <si>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</si>
  <si>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</si>
  <si>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</si>
  <si>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</si>
  <si>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</si>
  <si>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</si>
  <si>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</si>
  <si>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</si>
  <si>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</si>
  <si>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</si>
  <si>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</si>
  <si>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</si>
  <si>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</si>
  <si>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</si>
  <si>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</si>
  <si>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</si>
  <si>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</si>
  <si>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</si>
  <si>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</si>
  <si>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</si>
  <si>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</si>
  <si>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</si>
  <si>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</si>
  <si>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</si>
  <si>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</si>
  <si>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</si>
  <si>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</si>
  <si>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</si>
  <si>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</si>
  <si>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</si>
  <si>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</si>
  <si>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</si>
  <si>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</si>
  <si>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</si>
  <si>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</si>
  <si>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</si>
  <si>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</si>
  <si>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</si>
  <si>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</si>
  <si>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</si>
  <si>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</si>
  <si>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</si>
  <si>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</si>
  <si>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</si>
  <si>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</si>
  <si>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</si>
  <si>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</si>
  <si>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</si>
  <si>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</si>
  <si>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</si>
  <si>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</si>
  <si>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</si>
  <si>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</si>
  <si>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</si>
  <si>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</si>
  <si>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</si>
  <si>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</si>
  <si>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</si>
  <si>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</si>
  <si>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</si>
  <si>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</si>
  <si>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</si>
  <si>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</si>
  <si>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</si>
  <si>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</si>
  <si>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</si>
  <si>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</si>
  <si>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</si>
  <si>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</si>
  <si>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</si>
  <si>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</si>
  <si>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</si>
  <si>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</si>
  <si>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</si>
  <si>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</si>
  <si>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</si>
  <si>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</si>
  <si>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</si>
  <si>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</si>
  <si>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</si>
  <si>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</si>
  <si>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</si>
  <si>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</si>
  <si>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</si>
  <si>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</si>
  <si>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</si>
  <si>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</si>
  <si>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</si>
  <si>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</si>
  <si>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</si>
  <si>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</si>
  <si>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</si>
  <si>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</si>
  <si>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</si>
  <si>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</si>
  <si>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</si>
  <si>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</si>
  <si>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</si>
  <si>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</si>
  <si>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</si>
  <si>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</si>
  <si>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</si>
  <si>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</si>
  <si>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</si>
  <si>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</si>
  <si>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</si>
  <si>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</si>
  <si>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</si>
  <si>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</si>
  <si>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</si>
  <si>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</si>
  <si>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</si>
  <si>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</si>
  <si>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</si>
  <si>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</si>
  <si>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</si>
  <si>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</si>
  <si>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</si>
  <si>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</si>
  <si>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</si>
  <si>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</si>
  <si>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</si>
  <si>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</si>
  <si>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</si>
  <si>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</si>
  <si>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</si>
  <si>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</si>
  <si>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</si>
  <si>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</si>
  <si>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</si>
  <si>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</si>
  <si>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</si>
  <si>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</si>
  <si>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</si>
  <si>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</si>
  <si>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</si>
  <si>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</si>
  <si>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</si>
  <si>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</si>
  <si>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</si>
  <si>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</si>
  <si>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</si>
  <si>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</si>
  <si>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</si>
  <si>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</si>
  <si>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</si>
  <si>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</si>
  <si>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</si>
  <si>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</si>
  <si>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</si>
  <si>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</si>
  <si>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</si>
  <si>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</si>
  <si>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</si>
  <si>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</si>
  <si>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</si>
  <si>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</si>
  <si>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</si>
  <si>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</si>
  <si>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</si>
  <si>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</si>
  <si>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</si>
  <si>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</si>
  <si>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</si>
  <si>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</si>
  <si>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</si>
  <si>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</si>
  <si>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</si>
  <si>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</si>
  <si>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</si>
  <si>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</si>
  <si>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</si>
  <si>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</si>
  <si>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</si>
  <si>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</si>
  <si>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</si>
  <si>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</si>
  <si>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</si>
  <si>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</si>
  <si>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</si>
  <si>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</si>
  <si>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</si>
  <si>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</si>
  <si>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</si>
  <si>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</si>
  <si>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</si>
  <si>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</si>
  <si>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</si>
  <si>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</si>
  <si>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</si>
  <si>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</si>
  <si>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</si>
  <si>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</si>
  <si>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</si>
  <si>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</si>
  <si>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</si>
  <si>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</si>
  <si>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</si>
  <si>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</si>
  <si>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</si>
  <si>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</si>
  <si>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</si>
  <si>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</si>
  <si>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</si>
  <si>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</si>
  <si>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</si>
  <si>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</si>
  <si>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</si>
  <si>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</si>
  <si>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</si>
  <si>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</si>
  <si>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</si>
  <si>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</si>
  <si>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</si>
  <si>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</si>
  <si>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</si>
  <si>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</si>
  <si>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</si>
  <si>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</si>
  <si>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</si>
  <si>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</si>
  <si>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</si>
  <si>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</si>
  <si>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</si>
  <si>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</si>
  <si>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</si>
  <si>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</si>
  <si>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</si>
  <si>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</si>
  <si>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</si>
  <si>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</si>
  <si>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</si>
  <si>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</si>
  <si>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</si>
  <si>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</si>
  <si>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</si>
  <si>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</si>
  <si>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</si>
  <si>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</si>
  <si>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</si>
  <si>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</si>
  <si>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</si>
  <si>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</si>
  <si>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</si>
  <si>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</si>
  <si>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</si>
  <si>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</si>
  <si>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</si>
  <si>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</si>
  <si>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</si>
  <si>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</si>
  <si>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</si>
  <si>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</si>
  <si>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</si>
  <si>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</si>
  <si>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</si>
  <si>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</si>
  <si>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</si>
  <si>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</si>
  <si>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</si>
  <si>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</si>
  <si>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</si>
  <si>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</si>
  <si>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</si>
  <si>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</si>
  <si>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</si>
  <si>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</si>
  <si>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</si>
  <si>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</si>
  <si>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</si>
  <si>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</si>
  <si>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</si>
  <si>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</si>
  <si>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</si>
  <si>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</si>
  <si>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</si>
  <si>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</si>
  <si>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</si>
  <si>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</si>
  <si>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</si>
  <si>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</si>
  <si>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</si>
  <si>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</si>
  <si>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</si>
  <si>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</si>
  <si>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</si>
  <si>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</si>
  <si>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</si>
  <si>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</si>
  <si>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</si>
  <si>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</si>
  <si>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</si>
  <si>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</si>
  <si>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</si>
  <si>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</si>
  <si>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</si>
  <si>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</si>
  <si>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</si>
  <si>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</si>
  <si>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</si>
  <si>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</si>
  <si>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</si>
  <si>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</si>
  <si>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</si>
  <si>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</si>
  <si>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</si>
  <si>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</si>
  <si>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</si>
  <si>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</si>
  <si>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</si>
  <si>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</si>
  <si>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</si>
  <si>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</si>
  <si>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</si>
  <si>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</si>
  <si>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</si>
  <si>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</si>
  <si>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</si>
  <si>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</si>
  <si>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</si>
  <si>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</si>
  <si>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</si>
  <si>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</si>
  <si>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</si>
  <si>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</si>
  <si>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</si>
  <si>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</si>
  <si>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</si>
  <si>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</si>
  <si>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</si>
  <si>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</si>
  <si>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</si>
  <si>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</si>
  <si>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</si>
  <si>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</si>
  <si>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</si>
  <si>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</si>
  <si>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</si>
  <si>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</si>
  <si>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</si>
  <si>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</si>
  <si>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</si>
  <si>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</si>
  <si>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</si>
  <si>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</si>
  <si>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</si>
  <si>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</si>
  <si>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</si>
  <si>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</si>
  <si>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</si>
  <si>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</si>
  <si>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</si>
  <si>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</si>
  <si>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</si>
  <si>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</si>
  <si>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</si>
  <si>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</si>
  <si>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</si>
  <si>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</si>
  <si>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</si>
  <si>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</si>
  <si>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</si>
  <si>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</si>
  <si>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</si>
  <si>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</si>
  <si>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</si>
  <si>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</si>
  <si>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</si>
  <si>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</si>
  <si>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</si>
  <si>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</si>
  <si>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</si>
  <si>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</si>
  <si>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</si>
  <si>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</si>
  <si>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</si>
  <si>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</si>
  <si>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</si>
  <si>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</si>
  <si>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</si>
  <si>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</si>
  <si>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</si>
  <si>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</si>
  <si>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</si>
  <si>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</si>
  <si>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</si>
  <si>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</si>
  <si>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</si>
  <si>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</si>
  <si>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</si>
  <si>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</si>
  <si>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</si>
  <si>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</si>
  <si>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</si>
  <si>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</si>
  <si>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</si>
  <si>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</si>
  <si>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</si>
  <si>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</si>
  <si>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</si>
  <si>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</si>
  <si>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</si>
  <si>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</si>
  <si>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</si>
  <si>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</si>
  <si>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</si>
  <si>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</si>
  <si>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</si>
  <si>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</si>
  <si>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</si>
  <si>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</si>
  <si>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</si>
  <si>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</si>
  <si>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</si>
  <si>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</si>
  <si>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</si>
  <si>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</si>
  <si>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</si>
  <si>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</si>
  <si>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</si>
  <si>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</si>
  <si>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</si>
  <si>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</si>
  <si>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</si>
  <si>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</si>
  <si>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</si>
  <si>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</si>
  <si>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</si>
  <si>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</si>
  <si>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</si>
  <si>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</si>
  <si>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</si>
  <si>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</si>
  <si>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</si>
  <si>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</si>
  <si>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</si>
  <si>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</si>
  <si>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</si>
  <si>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</si>
  <si>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</si>
  <si>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</si>
  <si>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</si>
  <si>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</si>
  <si>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</si>
  <si>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</si>
  <si>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</si>
  <si>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</si>
  <si>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</si>
  <si>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</si>
  <si>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</si>
  <si>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</si>
  <si>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</si>
  <si>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</si>
  <si>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</si>
  <si>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</si>
  <si>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</si>
  <si>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</si>
  <si>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</si>
  <si>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</si>
  <si>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</si>
  <si>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</si>
  <si>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</si>
  <si>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</si>
  <si>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</si>
  <si>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</si>
  <si>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</si>
  <si>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</si>
  <si>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</si>
  <si>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</si>
  <si>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</si>
  <si>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</si>
  <si>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</si>
  <si>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</si>
  <si>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</si>
  <si>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</si>
  <si>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</si>
  <si>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</si>
  <si>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</si>
  <si>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</si>
  <si>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</si>
  <si>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</si>
  <si>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</si>
  <si>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</si>
  <si>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</si>
  <si>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</si>
  <si>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</si>
  <si>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</si>
  <si>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</si>
  <si>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</si>
  <si>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</si>
  <si>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</si>
  <si>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</si>
  <si>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</si>
  <si>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</si>
  <si>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</si>
  <si>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</si>
  <si>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</si>
  <si>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</si>
  <si>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</si>
  <si>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</si>
  <si>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</si>
  <si>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</si>
  <si>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</si>
  <si>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</si>
  <si>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</si>
  <si>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</si>
  <si>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</si>
  <si>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</si>
  <si>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</si>
  <si>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</si>
  <si>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</si>
  <si>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</si>
  <si>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</si>
  <si>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</si>
  <si>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</si>
  <si>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</si>
  <si>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</si>
  <si>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</si>
  <si>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</si>
  <si>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</si>
  <si>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</si>
  <si>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</si>
  <si>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</si>
  <si>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</si>
  <si>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</si>
  <si>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</si>
  <si>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</si>
  <si>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</si>
  <si>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</si>
  <si>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</si>
  <si>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</si>
  <si>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</si>
  <si>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</si>
  <si>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</si>
  <si>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</si>
  <si>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</si>
  <si>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</si>
  <si>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</si>
  <si>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</si>
  <si>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</si>
  <si>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</si>
  <si>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</si>
  <si>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</si>
  <si>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</si>
  <si>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</si>
  <si>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</si>
  <si>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</si>
  <si>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</si>
  <si>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</si>
  <si>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</si>
  <si>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</si>
  <si>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</si>
  <si>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</si>
  <si>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</si>
  <si>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</si>
  <si>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</si>
  <si>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</si>
  <si>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</si>
  <si>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</si>
  <si>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</si>
  <si>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</si>
  <si>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</si>
  <si>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</si>
  <si>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</si>
  <si>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</si>
  <si>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</si>
  <si>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</si>
  <si>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</si>
  <si>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</si>
  <si>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</si>
  <si>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</si>
  <si>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</si>
  <si>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</si>
  <si>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</si>
  <si>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</si>
  <si>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</si>
  <si>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</si>
  <si>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</si>
  <si>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</si>
  <si>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</si>
  <si>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</si>
  <si>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</si>
  <si>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</si>
  <si>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</si>
  <si>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</si>
  <si>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</si>
  <si>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</si>
  <si>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</si>
  <si>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</si>
  <si>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</si>
  <si>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</si>
  <si>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</si>
  <si>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</si>
  <si>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</si>
  <si>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</si>
  <si>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</si>
  <si>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</si>
  <si>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</si>
  <si>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</si>
  <si>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</si>
  <si>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</si>
  <si>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</si>
  <si>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</si>
  <si>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</si>
  <si>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</si>
  <si>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</si>
  <si>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</si>
  <si>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</si>
  <si>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</si>
  <si>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</si>
  <si>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</si>
  <si>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</si>
  <si>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</si>
  <si>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</si>
  <si>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</si>
  <si>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</si>
  <si>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</si>
  <si>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</si>
  <si>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</si>
  <si>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</si>
  <si>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</si>
  <si>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</si>
  <si>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</si>
  <si>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</si>
  <si>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</si>
  <si>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</si>
  <si>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</si>
  <si>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</si>
  <si>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</si>
  <si>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</si>
  <si>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</si>
  <si>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</si>
  <si>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</si>
  <si>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</si>
  <si>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</si>
  <si>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</si>
  <si>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</si>
  <si>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</si>
  <si>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</si>
  <si>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</si>
  <si>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</si>
  <si>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</si>
  <si>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</si>
  <si>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</si>
  <si>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</si>
  <si>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</si>
  <si>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</si>
  <si>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</si>
  <si>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</si>
  <si>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</si>
  <si>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</si>
  <si>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</si>
  <si>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</si>
  <si>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</si>
  <si>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</si>
  <si>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</si>
  <si>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</si>
  <si>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</si>
  <si>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</si>
  <si>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</si>
  <si>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</si>
  <si>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</si>
  <si>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</si>
  <si>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</si>
  <si>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</si>
  <si>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</si>
  <si>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</si>
  <si>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</si>
  <si>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</si>
  <si>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</si>
  <si>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</si>
  <si>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</si>
  <si>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</si>
  <si>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</si>
  <si>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</si>
  <si>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</si>
  <si>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</si>
  <si>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</si>
  <si>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</si>
  <si>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</si>
  <si>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</si>
  <si>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</si>
  <si>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</si>
  <si>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</si>
  <si>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</si>
  <si>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</si>
  <si>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</si>
  <si>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</si>
  <si>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</si>
  <si>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</si>
  <si>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</si>
  <si>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</si>
  <si>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</si>
  <si>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</si>
  <si>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</si>
  <si>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</si>
  <si>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</si>
  <si>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</si>
  <si>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</si>
  <si>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</si>
  <si>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</si>
  <si>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</si>
  <si>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</si>
  <si>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</si>
  <si>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</si>
  <si>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</si>
  <si>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</si>
  <si>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</si>
  <si>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</si>
  <si>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</si>
  <si>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</si>
  <si>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</si>
  <si>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</si>
  <si>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</si>
  <si>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</si>
  <si>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</si>
  <si>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</si>
  <si>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</si>
  <si>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</si>
  <si>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</si>
  <si>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</si>
  <si>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</si>
  <si>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</si>
  <si>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</si>
  <si>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</si>
  <si>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</si>
  <si>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</si>
  <si>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</si>
  <si>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</si>
  <si>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</si>
  <si>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</si>
  <si>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</si>
  <si>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</si>
  <si>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</si>
  <si>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</si>
  <si>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</si>
  <si>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</si>
  <si>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</si>
  <si>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</si>
  <si>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</si>
  <si>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</si>
  <si>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</si>
  <si>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</si>
  <si>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</si>
  <si>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</si>
  <si>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</si>
  <si>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</si>
  <si>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</si>
  <si>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</si>
  <si>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</si>
  <si>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</si>
  <si>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</si>
  <si>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</si>
  <si>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</si>
  <si>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</si>
  <si>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</si>
  <si>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</si>
  <si>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</si>
  <si>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</si>
  <si>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</si>
  <si>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</si>
  <si>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</si>
  <si>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</si>
  <si>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</si>
  <si>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</si>
  <si>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</si>
  <si>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</si>
  <si>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</si>
  <si>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</si>
  <si>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</si>
  <si>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</si>
  <si>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</si>
  <si>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</si>
  <si>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</si>
  <si>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</si>
  <si>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</si>
  <si>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</si>
  <si>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</si>
  <si>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</si>
  <si>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</si>
  <si>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</si>
  <si>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</si>
  <si>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</si>
  <si>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</si>
  <si>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</si>
  <si>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</si>
  <si>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</si>
  <si>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</si>
  <si>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</si>
  <si>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</si>
  <si>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</si>
  <si>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</si>
  <si>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</si>
  <si>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</si>
  <si>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</si>
  <si>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</si>
  <si>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</si>
  <si>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</si>
  <si>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</si>
  <si>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</si>
  <si>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</si>
  <si>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</si>
  <si>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</si>
  <si>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</si>
  <si>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</si>
  <si>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</si>
  <si>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</si>
  <si>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</si>
  <si>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</si>
  <si>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</si>
  <si>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</si>
  <si>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</si>
  <si>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</si>
  <si>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</si>
  <si>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</si>
  <si>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</si>
  <si>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</si>
  <si>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</si>
  <si>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</si>
  <si>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</si>
  <si>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</si>
  <si>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</si>
  <si>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</si>
  <si>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</si>
  <si>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</si>
  <si>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</si>
  <si>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</si>
  <si>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</si>
  <si>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</si>
  <si>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</si>
  <si>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</si>
  <si>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</si>
  <si>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</si>
  <si>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</si>
  <si>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</si>
  <si>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</si>
  <si>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</si>
  <si>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</si>
  <si>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</si>
  <si>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</si>
  <si>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</si>
  <si>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</si>
  <si>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</si>
  <si>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</si>
  <si>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</si>
  <si>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</si>
  <si>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</si>
  <si>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</si>
  <si>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</si>
  <si>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</si>
  <si>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</si>
  <si>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</si>
  <si>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</si>
  <si>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</si>
  <si>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</si>
  <si>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</si>
  <si>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</si>
  <si>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</si>
  <si>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</si>
  <si>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</si>
  <si>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</si>
  <si>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</si>
  <si>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</si>
  <si>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</si>
  <si>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</si>
  <si>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</si>
  <si>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</si>
  <si>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</si>
  <si>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</si>
  <si>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</si>
  <si>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</si>
  <si>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</si>
  <si>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</si>
  <si>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</si>
  <si>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</si>
  <si>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</si>
  <si>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</si>
  <si>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</si>
  <si>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</si>
  <si>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</si>
  <si>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</si>
  <si>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</si>
  <si>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</si>
  <si>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</si>
  <si>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</si>
  <si>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</si>
  <si>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</si>
  <si>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</si>
  <si>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</si>
  <si>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</si>
  <si>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</si>
  <si>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</si>
  <si>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</si>
  <si>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</si>
  <si>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</si>
  <si>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</si>
  <si>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</si>
  <si>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</si>
  <si>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</si>
  <si>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</si>
  <si>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</si>
  <si>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</si>
  <si>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</si>
  <si>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</si>
  <si>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</si>
  <si>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</si>
  <si>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</si>
  <si>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</si>
  <si>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</si>
  <si>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</si>
  <si>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</si>
  <si>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</si>
  <si>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</si>
  <si>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</si>
  <si>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</si>
  <si>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</si>
  <si>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</si>
  <si>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</si>
  <si>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</si>
  <si>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</si>
  <si>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</si>
  <si>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</si>
  <si>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</si>
  <si>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</si>
  <si>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</si>
  <si>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</si>
  <si>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</si>
  <si>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</si>
  <si>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</si>
  <si>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</si>
  <si>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</si>
  <si>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</si>
  <si>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</si>
  <si>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</si>
  <si>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</si>
  <si>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</si>
  <si>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</si>
  <si>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</si>
  <si>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</si>
  <si>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</si>
  <si>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</si>
  <si>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</si>
  <si>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</si>
  <si>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</si>
  <si>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</si>
  <si>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</si>
  <si>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</si>
  <si>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</si>
  <si>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</si>
  <si>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</si>
  <si>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</si>
  <si>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</si>
  <si>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</si>
  <si>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</si>
  <si>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</si>
  <si>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</si>
  <si>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</si>
  <si>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</si>
  <si>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</si>
  <si>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</si>
  <si>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</si>
  <si>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</si>
  <si>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</si>
  <si>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</si>
  <si>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</si>
  <si>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</si>
  <si>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</si>
  <si>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</si>
  <si>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</si>
  <si>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</si>
  <si>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</si>
  <si>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</si>
  <si>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</si>
  <si>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</si>
  <si>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</si>
  <si>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</si>
  <si>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</si>
  <si>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</si>
  <si>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</si>
  <si>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</si>
  <si>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</si>
  <si>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</si>
  <si>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</si>
  <si>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</si>
  <si>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</si>
  <si>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</si>
  <si>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</si>
  <si>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</si>
  <si>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</si>
  <si>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</si>
  <si>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</si>
  <si>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</si>
  <si>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</si>
  <si>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</si>
  <si>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</si>
  <si>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</si>
  <si>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</si>
  <si>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</si>
  <si>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</si>
  <si>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</si>
  <si>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</si>
  <si>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</si>
  <si>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</si>
  <si>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</si>
  <si>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</si>
  <si>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</si>
  <si>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</si>
  <si>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</si>
  <si>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</si>
  <si>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</si>
  <si>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</si>
  <si>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</si>
  <si>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</si>
  <si>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</si>
  <si>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</si>
  <si>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</si>
  <si>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</si>
  <si>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</si>
  <si>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</si>
  <si>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</si>
  <si>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</si>
  <si>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</si>
  <si>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</si>
  <si>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</si>
  <si>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</si>
  <si>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</si>
  <si>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</si>
  <si>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</si>
  <si>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</si>
  <si>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</si>
  <si>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</si>
  <si>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</si>
  <si>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</si>
  <si>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</si>
  <si>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</si>
  <si>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</si>
  <si>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</si>
  <si>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</si>
  <si>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</si>
  <si>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</si>
  <si>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</si>
  <si>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</si>
  <si>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</si>
  <si>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</si>
  <si>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</si>
  <si>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</si>
  <si>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</si>
  <si>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</si>
  <si>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</si>
  <si>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</si>
  <si>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</si>
  <si>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</si>
  <si>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</si>
  <si>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</si>
  <si>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</si>
  <si>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</si>
  <si>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</si>
  <si>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</si>
  <si>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</si>
  <si>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</si>
  <si>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</si>
  <si>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</si>
  <si>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</si>
  <si>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</si>
  <si>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</si>
  <si>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</si>
  <si>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</si>
  <si>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</si>
  <si>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</si>
  <si>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</si>
  <si>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</si>
  <si>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</si>
  <si>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</si>
  <si>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</si>
  <si>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</si>
  <si>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</si>
  <si>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</si>
  <si>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</si>
  <si>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</si>
  <si>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</si>
  <si>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</si>
  <si>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</si>
  <si>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</si>
  <si>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</si>
  <si>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</si>
  <si>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</si>
  <si>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</si>
  <si>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</si>
  <si>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</si>
  <si>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</si>
  <si>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</si>
  <si>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</si>
  <si>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</si>
  <si>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</si>
  <si>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</si>
  <si>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</si>
  <si>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</si>
  <si>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</si>
  <si>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</si>
  <si>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</si>
  <si>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</si>
  <si>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</si>
  <si>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</si>
  <si>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</si>
  <si>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</si>
  <si>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</si>
  <si>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</si>
  <si>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</si>
  <si>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</si>
  <si>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</si>
  <si>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</si>
  <si>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</si>
  <si>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</si>
  <si>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</si>
  <si>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</si>
  <si>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</si>
  <si>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</si>
  <si>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</si>
  <si>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</si>
  <si>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</si>
  <si>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</si>
  <si>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</si>
  <si>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</si>
  <si>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</si>
  <si>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</si>
  <si>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</si>
  <si>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</si>
  <si>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</si>
  <si>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</si>
  <si>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</si>
  <si>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</si>
  <si>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</si>
  <si>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</si>
  <si>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</si>
  <si>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</si>
  <si>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</si>
  <si>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</si>
  <si>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</si>
  <si>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</si>
  <si>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</si>
  <si>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</si>
  <si>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</si>
  <si>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</si>
  <si>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</si>
  <si>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</si>
  <si>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</si>
  <si>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</si>
  <si>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</si>
  <si>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</si>
  <si>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</si>
  <si>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</si>
  <si>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</si>
  <si>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</si>
  <si>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</si>
  <si>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</si>
  <si>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</si>
  <si>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</si>
  <si>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</si>
  <si>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</si>
  <si>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</si>
  <si>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</si>
  <si>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</si>
  <si>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</si>
  <si>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</si>
  <si>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</si>
  <si>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</si>
  <si>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</si>
  <si>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</si>
  <si>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</si>
  <si>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</si>
  <si>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</si>
  <si>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</si>
  <si>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</si>
  <si>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</si>
  <si>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</si>
  <si>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</si>
  <si>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</si>
  <si>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</si>
  <si>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</si>
  <si>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</si>
  <si>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</si>
  <si>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</si>
  <si>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</si>
  <si>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</si>
  <si>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</si>
  <si>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</si>
  <si>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</si>
  <si>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</si>
  <si>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</si>
  <si>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</si>
  <si>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</si>
  <si>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</si>
  <si>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</si>
  <si>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</si>
  <si>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</si>
  <si>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</si>
  <si>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</si>
  <si>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</si>
  <si>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</si>
  <si>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</si>
  <si>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</si>
  <si>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</si>
  <si>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</si>
  <si>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</si>
  <si>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</si>
  <si>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</si>
  <si>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</si>
  <si>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</si>
  <si>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</si>
  <si>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</si>
  <si>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</si>
  <si>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</si>
  <si>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</si>
  <si>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</si>
  <si>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</si>
  <si>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</si>
  <si>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</si>
  <si>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</si>
  <si>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</si>
  <si>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</si>
  <si>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</si>
  <si>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</si>
  <si>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</si>
  <si>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</si>
  <si>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</si>
  <si>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</si>
  <si>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</si>
  <si>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</si>
  <si>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</si>
  <si>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</si>
  <si>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</si>
  <si>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</si>
  <si>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</si>
  <si>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</si>
  <si>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</si>
  <si>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</si>
  <si>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</si>
  <si>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</si>
  <si>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</si>
  <si>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</si>
  <si>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</si>
  <si>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</si>
  <si>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</si>
  <si>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</si>
  <si>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</si>
  <si>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</si>
  <si>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</si>
  <si>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</si>
  <si>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</si>
  <si>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</si>
  <si>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</si>
  <si>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</si>
  <si>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</si>
  <si>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</si>
  <si>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</si>
  <si>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</si>
  <si>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</si>
  <si>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</si>
  <si>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</si>
  <si>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</si>
  <si>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</si>
  <si>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</si>
  <si>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</si>
  <si>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</si>
  <si>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</si>
  <si>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</si>
  <si>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</si>
  <si>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</si>
  <si>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</si>
  <si>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</si>
  <si>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</si>
  <si>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</si>
  <si>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</si>
  <si>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</si>
  <si>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</si>
  <si>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</si>
  <si>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</si>
  <si>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</si>
  <si>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</si>
  <si>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</si>
  <si>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</si>
  <si>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</si>
  <si>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</si>
  <si>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</si>
  <si>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</si>
  <si>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</si>
  <si>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</si>
  <si>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</si>
  <si>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</si>
  <si>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</si>
  <si>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</si>
  <si>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</si>
  <si>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</si>
  <si>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</si>
  <si>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</si>
  <si>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</si>
  <si>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</si>
  <si>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</si>
  <si>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</si>
  <si>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</si>
  <si>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</si>
  <si>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</si>
  <si>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</si>
  <si>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</si>
  <si>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</si>
  <si>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</si>
  <si>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</si>
  <si>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</si>
  <si>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</si>
  <si>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</si>
  <si>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</si>
  <si>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</si>
  <si>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</si>
  <si>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</si>
  <si>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</si>
  <si>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</si>
  <si>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</si>
  <si>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</si>
  <si>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</si>
  <si>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</si>
  <si>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</si>
  <si>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</si>
  <si>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</si>
  <si>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</si>
  <si>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</si>
  <si>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</si>
  <si>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</si>
  <si>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</si>
  <si>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</si>
  <si>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</si>
  <si>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</si>
  <si>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</si>
  <si>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</si>
  <si>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</si>
  <si>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</si>
  <si>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</si>
  <si>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</si>
  <si>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</si>
  <si>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</si>
  <si>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</si>
  <si>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</si>
  <si>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</si>
  <si>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</si>
  <si>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</si>
  <si>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</si>
  <si>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</si>
  <si>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</si>
  <si>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</si>
  <si>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</si>
  <si>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</si>
  <si>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</si>
  <si>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</si>
  <si>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</si>
  <si>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</si>
  <si>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</si>
  <si>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</si>
  <si>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</si>
  <si>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</si>
  <si>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</si>
  <si>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</si>
  <si>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</si>
  <si>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</si>
  <si>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</si>
  <si>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</si>
  <si>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</si>
  <si>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</si>
  <si>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</si>
  <si>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</si>
  <si>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</si>
  <si>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</si>
  <si>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</si>
  <si>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</si>
  <si>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</si>
  <si>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</si>
  <si>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</si>
  <si>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</si>
  <si>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</si>
  <si>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</si>
  <si>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</si>
  <si>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</si>
  <si>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</si>
  <si>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</si>
  <si>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</si>
  <si>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</si>
  <si>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</si>
  <si>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</si>
  <si>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</si>
  <si>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</si>
  <si>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</si>
  <si>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</si>
  <si>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</si>
  <si>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</si>
  <si>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</si>
  <si>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</si>
  <si>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</si>
  <si>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</si>
  <si>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</si>
  <si>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</si>
  <si>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</si>
  <si>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</si>
  <si>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</si>
  <si>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</si>
  <si>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</si>
  <si>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</si>
  <si>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</si>
  <si>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</si>
  <si>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</si>
  <si>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</si>
  <si>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</si>
  <si>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</si>
  <si>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</si>
  <si>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</si>
  <si>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</si>
  <si>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</si>
  <si>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</si>
  <si>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</si>
  <si>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</si>
  <si>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</si>
  <si>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</si>
  <si>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</si>
  <si>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</si>
  <si>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</si>
  <si>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</si>
  <si>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</si>
  <si>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</si>
  <si>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</si>
  <si>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</si>
  <si>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</si>
  <si>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</si>
  <si>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</si>
  <si>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</si>
  <si>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</si>
  <si>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</si>
  <si>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</si>
  <si>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</si>
  <si>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</si>
  <si>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</si>
  <si>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</si>
  <si>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</si>
  <si>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</si>
  <si>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</si>
  <si>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</si>
  <si>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</si>
  <si>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</si>
  <si>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</si>
  <si>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</si>
  <si>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</si>
  <si>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</si>
  <si>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</si>
  <si>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</si>
  <si>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</si>
  <si>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</si>
  <si>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</si>
  <si>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</si>
  <si>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</si>
  <si>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</si>
  <si>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</si>
  <si>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</si>
  <si>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</si>
  <si>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</si>
  <si>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</si>
  <si>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</si>
  <si>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</si>
  <si>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</si>
  <si>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</si>
  <si>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</si>
  <si>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</si>
  <si>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</si>
  <si>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</si>
  <si>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</si>
  <si>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</si>
  <si>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</si>
  <si>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</si>
  <si>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</si>
  <si>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</si>
  <si>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</si>
  <si>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</si>
  <si>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</si>
  <si>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</si>
  <si>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</si>
  <si>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</si>
  <si>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</si>
  <si>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</si>
  <si>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</si>
  <si>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</si>
  <si>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</si>
  <si>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</si>
  <si>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</si>
  <si>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</si>
  <si>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</si>
  <si>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</si>
  <si>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</si>
  <si>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</si>
  <si>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</si>
  <si>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</si>
  <si>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</si>
  <si>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</si>
  <si>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</si>
  <si>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</si>
  <si>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</si>
  <si>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</si>
  <si>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</si>
  <si>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</si>
  <si>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</si>
  <si>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</si>
  <si>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</si>
  <si>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</si>
  <si>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</si>
  <si>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</si>
  <si>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</si>
  <si>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</si>
  <si>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</si>
  <si>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</si>
  <si>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</si>
  <si>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</si>
  <si>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</si>
  <si>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</si>
  <si>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</si>
  <si>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</si>
  <si>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</si>
  <si>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</si>
  <si>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</si>
  <si>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</si>
  <si>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</si>
  <si>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</si>
  <si>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</si>
  <si>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</si>
  <si>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</si>
  <si>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</si>
  <si>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</si>
  <si>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</si>
  <si>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</si>
  <si>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</si>
  <si>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</si>
  <si>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</si>
  <si>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</si>
  <si>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</si>
  <si>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</si>
  <si>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</si>
  <si>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</si>
  <si>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</si>
  <si>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</si>
  <si>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</si>
  <si>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</si>
  <si>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</si>
  <si>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</si>
  <si>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</si>
  <si>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</si>
  <si>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</si>
  <si>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</si>
  <si>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</si>
  <si>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</si>
  <si>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</si>
  <si>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</si>
  <si>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</si>
  <si>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</si>
  <si>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</si>
  <si>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</si>
  <si>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</si>
  <si>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</si>
  <si>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</si>
  <si>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</si>
  <si>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</si>
  <si>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</si>
  <si>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</si>
  <si>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</si>
  <si>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</si>
  <si>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</si>
  <si>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</si>
  <si>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</si>
  <si>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</si>
  <si>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</si>
  <si>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</si>
  <si>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</si>
  <si>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</si>
  <si>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</si>
  <si>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</si>
  <si>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</si>
  <si>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</si>
  <si>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</si>
  <si>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</si>
  <si>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</si>
  <si>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</si>
  <si>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</si>
  <si>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</si>
  <si>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</si>
  <si>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</si>
  <si>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</si>
  <si>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</si>
  <si>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</si>
  <si>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</si>
  <si>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</si>
  <si>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</si>
  <si>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</si>
  <si>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</si>
  <si>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</si>
  <si>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</si>
  <si>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</si>
  <si>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</si>
  <si>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</si>
  <si>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</si>
  <si>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</si>
  <si>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</si>
  <si>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</si>
  <si>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</si>
  <si>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</si>
  <si>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</si>
  <si>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</si>
  <si>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</si>
  <si>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</si>
  <si>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</si>
  <si>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</si>
  <si>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</si>
  <si>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</si>
  <si>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</si>
  <si>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</si>
  <si>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</si>
  <si>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</si>
  <si>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</si>
  <si>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</si>
  <si>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</si>
  <si>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</si>
  <si>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</si>
  <si>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</si>
  <si>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</si>
  <si>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</si>
  <si>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</si>
  <si>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</si>
  <si>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</si>
  <si>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</si>
  <si>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</si>
  <si>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</si>
  <si>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</si>
  <si>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</si>
  <si>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</si>
  <si>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</si>
  <si>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</si>
  <si>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</si>
  <si>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</si>
  <si>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</si>
  <si>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</si>
  <si>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</si>
  <si>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</si>
  <si>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</si>
  <si>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</si>
  <si>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</si>
  <si>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</si>
  <si>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</si>
  <si>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</si>
  <si>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</si>
  <si>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</si>
  <si>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</si>
  <si>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</si>
  <si>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</si>
  <si>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</si>
  <si>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</si>
  <si>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</si>
  <si>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</si>
  <si>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</si>
  <si>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</si>
  <si>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</si>
  <si>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</si>
  <si>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</si>
  <si>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</si>
  <si>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</si>
  <si>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</si>
  <si>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</si>
  <si>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</si>
  <si>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</si>
  <si>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</si>
  <si>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</si>
  <si>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</si>
  <si>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</si>
  <si>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</si>
  <si>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</si>
  <si>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</si>
  <si>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</si>
  <si>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</si>
  <si>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</si>
  <si>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</si>
  <si>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</si>
  <si>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</si>
  <si>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</si>
  <si>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</si>
  <si>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</si>
  <si>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</si>
  <si>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</si>
  <si>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</si>
  <si>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</si>
  <si>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</si>
  <si>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</si>
  <si>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</si>
  <si>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</si>
  <si>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</si>
  <si>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</si>
  <si>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</si>
  <si>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</si>
  <si>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</si>
  <si>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</si>
  <si>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</si>
  <si>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</si>
  <si>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</si>
  <si>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</si>
  <si>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</si>
  <si>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</si>
  <si>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</si>
  <si>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</si>
  <si>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</si>
  <si>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</si>
  <si>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</si>
  <si>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</si>
  <si>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</si>
  <si>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</si>
  <si>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</si>
  <si>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</si>
  <si>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</si>
  <si>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</si>
  <si>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</si>
  <si>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</si>
  <si>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</si>
  <si>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</si>
  <si>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</si>
  <si>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</si>
  <si>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</si>
  <si>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</si>
  <si>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</si>
  <si>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</si>
  <si>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</si>
  <si>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</si>
  <si>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</si>
  <si>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</si>
  <si>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</si>
  <si>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</si>
  <si>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</si>
  <si>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</si>
  <si>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</si>
  <si>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</si>
  <si>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</si>
  <si>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</si>
  <si>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</si>
  <si>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</si>
  <si>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</si>
  <si>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</si>
  <si>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</si>
  <si>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</si>
  <si>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</si>
  <si>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</si>
  <si>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</si>
  <si>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</si>
  <si>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</si>
  <si>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</si>
  <si>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</si>
  <si>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</si>
  <si>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</si>
  <si>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</si>
  <si>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</si>
  <si>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</si>
  <si>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</si>
  <si>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</si>
  <si>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</si>
  <si>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</si>
  <si>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</si>
  <si>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</si>
  <si>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</si>
  <si>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</si>
  <si>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</si>
  <si>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</si>
  <si>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</si>
  <si>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</si>
  <si>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</si>
  <si>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</si>
  <si>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</si>
  <si>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</si>
  <si>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</si>
  <si>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</si>
  <si>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</si>
  <si>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</si>
  <si>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</si>
  <si>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</si>
  <si>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</si>
  <si>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</si>
  <si>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</si>
  <si>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</si>
  <si>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</si>
  <si>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</si>
  <si>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</si>
  <si>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</si>
  <si>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</si>
  <si>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</si>
  <si>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</si>
  <si>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</si>
  <si>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</si>
  <si>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</si>
  <si>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</si>
  <si>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</si>
  <si>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</si>
  <si>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</si>
  <si>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</si>
  <si>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</si>
  <si>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</si>
  <si>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</si>
  <si>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</si>
  <si>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</si>
  <si>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</si>
  <si>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</si>
  <si>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</si>
  <si>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</si>
  <si>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</si>
  <si>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</si>
  <si>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</si>
  <si>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</si>
  <si>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</si>
  <si>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</si>
  <si>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</si>
  <si>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</si>
  <si>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</si>
  <si>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</si>
  <si>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</si>
  <si>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</si>
  <si>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</si>
  <si>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</si>
  <si>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</si>
  <si>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</si>
  <si>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</si>
  <si>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</si>
  <si>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</si>
  <si>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</si>
  <si>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</si>
  <si>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</si>
  <si>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</si>
  <si>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</si>
  <si>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</si>
  <si>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</si>
  <si>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</si>
  <si>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</si>
  <si>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</si>
  <si>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</si>
  <si>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</si>
  <si>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</si>
  <si>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</si>
  <si>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</si>
  <si>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</si>
  <si>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</si>
  <si>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</si>
  <si>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</si>
  <si>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</si>
  <si>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</si>
  <si>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</si>
  <si>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</si>
  <si>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</si>
  <si>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</si>
  <si>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</si>
  <si>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</si>
  <si>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</si>
  <si>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</si>
  <si>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</si>
  <si>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</si>
  <si>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</si>
  <si>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</si>
  <si>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</si>
  <si>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</si>
  <si>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</si>
  <si>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</si>
  <si>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</si>
  <si>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</si>
  <si>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</si>
  <si>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</si>
  <si>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</si>
  <si>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</si>
  <si>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</si>
  <si>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</si>
  <si>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</si>
  <si>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</si>
  <si>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</si>
  <si>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</si>
  <si>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</si>
  <si>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</si>
  <si>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</si>
  <si>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</si>
  <si>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</si>
  <si>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</si>
  <si>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</si>
  <si>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</si>
  <si>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</si>
  <si>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</si>
  <si>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</si>
  <si>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</si>
  <si>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</si>
  <si>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</si>
  <si>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</si>
  <si>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</si>
  <si>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</si>
  <si>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</si>
  <si>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</si>
  <si>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</si>
  <si>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</si>
  <si>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</si>
  <si>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</si>
  <si>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</si>
  <si>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</si>
  <si>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</si>
  <si>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</si>
  <si>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</si>
  <si>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</si>
  <si>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</si>
  <si>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</si>
  <si>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</si>
  <si>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</si>
  <si>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</si>
  <si>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</si>
  <si>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</si>
  <si>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</si>
  <si>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</si>
  <si>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</si>
  <si>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</si>
  <si>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</si>
  <si>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</si>
  <si>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</si>
  <si>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</si>
  <si>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</si>
  <si>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</si>
  <si>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</si>
  <si>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</si>
  <si>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</si>
  <si>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</si>
  <si>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</si>
  <si>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</si>
  <si>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</si>
  <si>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</si>
  <si>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</si>
  <si>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</si>
  <si>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</si>
  <si>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</si>
  <si>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</si>
  <si>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</si>
  <si>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</si>
  <si>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</si>
  <si>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</si>
  <si>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</si>
  <si>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</si>
  <si>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</si>
  <si>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</si>
  <si>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</si>
  <si>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</si>
  <si>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</si>
  <si>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</si>
  <si>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</si>
  <si>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</si>
  <si>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</si>
  <si>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</si>
  <si>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</si>
  <si>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</si>
  <si>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</si>
  <si>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</si>
  <si>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</si>
  <si>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</si>
  <si>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</si>
  <si>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</si>
  <si>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</si>
  <si>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</si>
  <si>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</si>
  <si>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</si>
  <si>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</si>
  <si>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</si>
  <si>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</si>
  <si>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</si>
  <si>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</si>
  <si>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</si>
  <si>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</si>
  <si>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</si>
  <si>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</si>
  <si>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</si>
  <si>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</si>
  <si>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</si>
  <si>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</si>
  <si>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</si>
  <si>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</si>
  <si>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</si>
  <si>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</si>
  <si>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</si>
  <si>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</si>
  <si>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</si>
  <si>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</si>
  <si>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</si>
  <si>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</si>
  <si>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</si>
  <si>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</si>
  <si>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</si>
  <si>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</si>
  <si>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</si>
  <si>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</si>
  <si>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</si>
  <si>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</si>
  <si>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</si>
  <si>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</si>
  <si>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</si>
  <si>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</si>
  <si>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</si>
  <si>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</si>
  <si>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</si>
  <si>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</si>
  <si>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</si>
  <si>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</si>
  <si>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</si>
  <si>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</si>
  <si>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</si>
  <si>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</si>
  <si>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</si>
  <si>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</si>
  <si>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</si>
  <si>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</si>
  <si>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</si>
  <si>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</si>
  <si>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</si>
  <si>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</si>
  <si>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</si>
  <si>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</si>
  <si>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</si>
  <si>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</si>
  <si>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</si>
  <si>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</si>
  <si>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</si>
  <si>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</si>
  <si>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</si>
  <si>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</si>
  <si>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</si>
  <si>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</si>
  <si>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</si>
  <si>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</si>
  <si>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</si>
  <si>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</si>
  <si>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</si>
  <si>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</si>
  <si>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</si>
  <si>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</si>
  <si>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</si>
  <si>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</si>
  <si>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</si>
  <si>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</si>
  <si>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</si>
  <si>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</si>
  <si>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</si>
  <si>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</si>
  <si>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</si>
  <si>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</si>
  <si>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</si>
  <si>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</si>
  <si>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</si>
  <si>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</si>
  <si>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</si>
  <si>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</si>
  <si>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</si>
  <si>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</si>
  <si>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</si>
  <si>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</si>
  <si>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</si>
  <si>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</si>
  <si>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</si>
  <si>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</si>
  <si>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</si>
  <si>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</si>
  <si>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</si>
  <si>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</si>
  <si>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</si>
  <si>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</si>
  <si>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</si>
  <si>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</si>
  <si>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</si>
  <si>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</si>
  <si>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</si>
  <si>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</si>
  <si>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</si>
  <si>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</si>
  <si>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</si>
  <si>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</si>
  <si>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</si>
  <si>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</si>
  <si>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</si>
  <si>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</si>
  <si>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</si>
  <si>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</si>
  <si>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</si>
  <si>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</si>
  <si>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</si>
  <si>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</si>
  <si>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</si>
  <si>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</si>
  <si>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</si>
  <si>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</si>
  <si>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</si>
  <si>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</si>
  <si>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</si>
  <si>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</si>
  <si>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</si>
  <si>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</si>
  <si>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</si>
  <si>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</si>
  <si>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</si>
  <si>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</si>
  <si>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</si>
  <si>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</si>
  <si>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</si>
  <si>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</si>
  <si>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</si>
  <si>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</si>
  <si>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</si>
  <si>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</si>
  <si>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</si>
  <si>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</si>
  <si>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</si>
  <si>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</si>
  <si>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</si>
  <si>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</si>
  <si>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</si>
  <si>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</si>
  <si>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</si>
  <si>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</si>
  <si>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</si>
  <si>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</si>
  <si>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</si>
  <si>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</si>
  <si>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</si>
  <si>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</si>
  <si>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</si>
  <si>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</si>
  <si>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</si>
  <si>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</si>
  <si>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</si>
  <si>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</si>
  <si>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</si>
  <si>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</si>
  <si>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</si>
  <si>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</si>
  <si>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</si>
  <si>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</si>
  <si>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</si>
  <si>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</si>
  <si>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</si>
  <si>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</si>
  <si>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</si>
  <si>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</si>
  <si>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</si>
  <si>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</si>
  <si>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</si>
  <si>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</si>
  <si>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</si>
  <si>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</si>
  <si>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</si>
  <si>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</si>
  <si>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</si>
  <si>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</si>
  <si>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</si>
  <si>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</si>
  <si>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</si>
  <si>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</si>
  <si>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</si>
  <si>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</si>
  <si>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</si>
  <si>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</si>
  <si>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</si>
  <si>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</si>
  <si>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</si>
  <si>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</si>
  <si>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</si>
  <si>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</si>
  <si>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</si>
  <si>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</si>
  <si>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</si>
  <si>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</si>
  <si>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</si>
  <si>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</si>
  <si>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</si>
  <si>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</si>
  <si>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</si>
  <si>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</si>
  <si>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</si>
  <si>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</si>
  <si>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</si>
  <si>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</si>
  <si>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</si>
  <si>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</si>
  <si>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</si>
  <si>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</si>
  <si>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</si>
  <si>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</si>
  <si>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</si>
  <si>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</si>
  <si>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</si>
  <si>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</si>
  <si>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</si>
  <si>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</si>
  <si>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</si>
  <si>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</si>
  <si>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</si>
  <si>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</si>
  <si>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</si>
  <si>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</si>
  <si>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</si>
  <si>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</si>
  <si>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</si>
  <si>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</si>
  <si>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</si>
  <si>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</si>
  <si>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</si>
  <si>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</si>
  <si>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</si>
  <si>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</si>
  <si>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</si>
  <si>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</si>
  <si>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</si>
  <si>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</si>
  <si>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</si>
  <si>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</si>
  <si>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</si>
  <si>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</si>
  <si>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</si>
  <si>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</si>
  <si>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</si>
  <si>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</si>
  <si>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</si>
  <si>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</si>
  <si>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</si>
  <si>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</si>
  <si>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</si>
  <si>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</si>
  <si>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</si>
  <si>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</si>
  <si>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</si>
  <si>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</si>
  <si>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</si>
  <si>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</si>
  <si>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</si>
  <si>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</si>
  <si>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</si>
  <si>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</si>
  <si>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</si>
  <si>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</si>
  <si>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</si>
  <si>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</si>
  <si>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</si>
  <si>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</si>
  <si>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</si>
  <si>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</si>
  <si>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</si>
  <si>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</si>
  <si>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</si>
  <si>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</si>
  <si>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</si>
  <si>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</si>
  <si>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</si>
  <si>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</si>
  <si>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</si>
  <si>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</si>
  <si>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</si>
  <si>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</si>
  <si>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</si>
  <si>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</si>
  <si>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</si>
  <si>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</si>
  <si>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</si>
  <si>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</si>
  <si>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</si>
  <si>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</si>
  <si>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</si>
  <si>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</si>
  <si>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</si>
  <si>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</si>
  <si>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</si>
  <si>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</si>
  <si>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</si>
  <si>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</si>
  <si>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</si>
  <si>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</si>
  <si>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</si>
  <si>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</si>
  <si>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</si>
  <si>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</si>
  <si>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</si>
  <si>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</si>
  <si>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</si>
  <si>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</si>
  <si>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</si>
  <si>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</si>
  <si>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</si>
  <si>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</si>
  <si>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</si>
  <si>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</si>
  <si>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</si>
  <si>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</si>
  <si>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</si>
  <si>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</si>
  <si>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</si>
  <si>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</si>
  <si>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</si>
  <si>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</si>
  <si>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</si>
  <si>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</si>
  <si>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</si>
  <si>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</si>
  <si>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</si>
  <si>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</si>
  <si>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</si>
  <si>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</si>
  <si>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</si>
  <si>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</si>
  <si>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</si>
  <si>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</si>
  <si>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</si>
  <si>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</si>
  <si>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</si>
  <si>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</si>
  <si>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</si>
  <si>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</si>
  <si>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</si>
  <si>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</si>
  <si>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</si>
  <si>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</si>
  <si>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</si>
  <si>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</si>
  <si>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</si>
  <si>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</si>
  <si>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</si>
  <si>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</si>
  <si>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</si>
  <si>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</si>
  <si>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</si>
  <si>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</si>
  <si>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</si>
  <si>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</si>
  <si>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</si>
  <si>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</si>
  <si>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</si>
  <si>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</si>
  <si>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</si>
  <si>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</si>
  <si>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</si>
  <si>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</si>
  <si>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</si>
  <si>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</si>
  <si>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</si>
  <si>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</si>
  <si>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</si>
  <si>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</si>
  <si>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</si>
  <si>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</si>
  <si>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</si>
  <si>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</si>
  <si>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</si>
  <si>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</si>
  <si>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</si>
  <si>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</si>
  <si>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</si>
  <si>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</si>
  <si>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</si>
  <si>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</si>
  <si>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</si>
  <si>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</si>
  <si>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</si>
  <si>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</si>
  <si>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</si>
  <si>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</si>
  <si>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</si>
  <si>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</si>
  <si>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</si>
  <si>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</si>
  <si>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</si>
  <si>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</si>
  <si>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</si>
  <si>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</si>
  <si>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</si>
  <si>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</si>
  <si>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</si>
  <si>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</si>
  <si>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</si>
  <si>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</si>
  <si>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</si>
  <si>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</si>
  <si>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</si>
  <si>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</si>
  <si>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</si>
  <si>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</si>
  <si>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</si>
  <si>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</si>
  <si>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</si>
  <si>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</si>
  <si>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</si>
  <si>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</si>
  <si>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</si>
  <si>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</si>
  <si>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</si>
  <si>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</si>
  <si>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</si>
  <si>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</si>
  <si>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</si>
  <si>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</si>
  <si>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</si>
  <si>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</si>
  <si>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</si>
  <si>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</si>
  <si>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</si>
  <si>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</si>
  <si>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</si>
  <si>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</si>
  <si>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</si>
  <si>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</si>
  <si>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</si>
  <si>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</si>
  <si>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</si>
  <si>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</si>
  <si>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</si>
  <si>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</si>
  <si>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</si>
  <si>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</si>
  <si>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</si>
  <si>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</si>
  <si>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</si>
  <si>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</si>
  <si>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</si>
  <si>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</si>
  <si>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</si>
  <si>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</si>
  <si>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</si>
  <si>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</si>
  <si>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</si>
  <si>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</si>
  <si>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</si>
  <si>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</si>
  <si>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</si>
  <si>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</si>
  <si>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</si>
  <si>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</si>
  <si>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</si>
  <si>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</si>
  <si>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</si>
  <si>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</si>
  <si>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</si>
  <si>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</si>
  <si>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</si>
  <si>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</si>
  <si>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</si>
  <si>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</si>
  <si>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</si>
  <si>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</si>
  <si>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</si>
  <si>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</si>
  <si>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</si>
  <si>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</si>
  <si>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</si>
  <si>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</si>
  <si>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</si>
  <si>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</si>
  <si>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</si>
  <si>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</si>
  <si>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</si>
  <si>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</si>
  <si>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</si>
  <si>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</si>
  <si>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</si>
  <si>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</si>
  <si>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</si>
  <si>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</si>
  <si>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</si>
  <si>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</si>
  <si>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</si>
  <si>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</si>
  <si>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</si>
  <si>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</si>
  <si>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</si>
  <si>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</si>
  <si>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</si>
  <si>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</si>
  <si>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</si>
  <si>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</si>
  <si>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</si>
  <si>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</si>
  <si>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</si>
  <si>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</si>
  <si>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</si>
  <si>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</si>
  <si>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</si>
  <si>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</si>
  <si>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</si>
  <si>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</si>
  <si>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</si>
  <si>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</si>
  <si>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</si>
  <si>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</si>
  <si>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</si>
  <si>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</si>
  <si>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</si>
  <si>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</si>
  <si>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</si>
  <si>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</si>
  <si>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</si>
  <si>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</si>
  <si>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</si>
  <si>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</si>
  <si>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</si>
  <si>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</si>
  <si>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</si>
  <si>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</si>
  <si>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</si>
  <si>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</si>
  <si>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</si>
  <si>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</si>
  <si>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</si>
  <si>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</si>
  <si>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</si>
  <si>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</si>
  <si>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</si>
  <si>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</si>
  <si>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</si>
  <si>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</si>
  <si>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</si>
  <si>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</si>
  <si>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</si>
  <si>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</si>
  <si>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</si>
  <si>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</si>
  <si>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</si>
  <si>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</si>
  <si>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</si>
  <si>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</si>
  <si>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</si>
  <si>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</si>
  <si>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</si>
  <si>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</si>
  <si>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</si>
  <si>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</si>
  <si>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</si>
  <si>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</si>
  <si>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</si>
  <si>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</si>
  <si>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</si>
  <si>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</si>
  <si>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</si>
  <si>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</si>
  <si>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</si>
  <si>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</si>
  <si>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</si>
  <si>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</si>
  <si>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</si>
  <si>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</si>
  <si>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</si>
  <si>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</si>
  <si>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</si>
  <si>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</si>
  <si>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</si>
  <si>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</si>
  <si>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</si>
  <si>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</si>
  <si>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</si>
  <si>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</si>
  <si>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</si>
  <si>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</si>
  <si>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</si>
  <si>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</si>
  <si>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</si>
  <si>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</si>
  <si>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</si>
  <si>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</si>
  <si>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</si>
  <si>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</si>
  <si>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</si>
  <si>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</si>
  <si>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</si>
  <si>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</si>
  <si>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</si>
  <si>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</si>
  <si>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</si>
  <si>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</si>
  <si>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</si>
  <si>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</si>
  <si>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</si>
  <si>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</si>
  <si>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</si>
  <si>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</si>
  <si>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</si>
  <si>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</si>
  <si>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</si>
  <si>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</si>
  <si>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</si>
  <si>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</si>
  <si>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</si>
  <si>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</si>
  <si>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</si>
  <si>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</si>
  <si>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</si>
  <si>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</si>
  <si>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</si>
  <si>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</si>
  <si>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</si>
  <si>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</si>
  <si>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</si>
  <si>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</si>
  <si>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</si>
  <si>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</si>
  <si>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</si>
  <si>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</si>
  <si>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</si>
  <si>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</si>
  <si>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</si>
  <si>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</si>
  <si>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</si>
  <si>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</si>
  <si>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</si>
  <si>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</si>
  <si>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</si>
  <si>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</si>
  <si>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</si>
  <si>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</si>
  <si>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</si>
  <si>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</si>
  <si>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</si>
  <si>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</si>
  <si>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</si>
  <si>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</si>
  <si>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</si>
  <si>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</si>
  <si>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</si>
  <si>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</si>
  <si>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</si>
  <si>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</si>
  <si>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</si>
  <si>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</si>
  <si>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</si>
  <si>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</si>
  <si>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</si>
  <si>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</si>
  <si>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</si>
  <si>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</si>
  <si>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</si>
  <si>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</si>
  <si>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</si>
  <si>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</si>
  <si>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</si>
  <si>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</si>
  <si>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</si>
  <si>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</si>
  <si>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</si>
  <si>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</si>
  <si>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</si>
  <si>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</si>
  <si>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</si>
  <si>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</si>
  <si>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</si>
  <si>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</si>
  <si>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</si>
  <si>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</si>
  <si>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</si>
  <si>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</si>
  <si>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</si>
  <si>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</si>
  <si>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</si>
  <si>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</si>
  <si>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</si>
  <si>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</si>
  <si>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</si>
  <si>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</si>
  <si>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</si>
  <si>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</si>
  <si>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</si>
  <si>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</si>
  <si>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</si>
  <si>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</si>
  <si>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</si>
  <si>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</si>
  <si>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</si>
  <si>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</si>
  <si>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</si>
  <si>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</si>
  <si>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</si>
  <si>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</si>
  <si>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</si>
  <si>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</si>
  <si>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</si>
  <si>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</si>
  <si>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</si>
  <si>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</si>
  <si>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</si>
  <si>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</si>
  <si>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</si>
  <si>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</si>
  <si>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</si>
  <si>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</si>
  <si>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</si>
  <si>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</si>
  <si>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</si>
  <si>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</si>
  <si>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</si>
  <si>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</si>
  <si>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</si>
  <si>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</si>
  <si>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</si>
  <si>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</si>
  <si>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</si>
  <si>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</si>
  <si>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</si>
  <si>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</si>
  <si>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</si>
  <si>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</si>
  <si>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</si>
  <si>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</si>
  <si>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</si>
  <si>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</si>
  <si>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</si>
  <si>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</si>
  <si>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</si>
  <si>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</si>
  <si>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</si>
  <si>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</si>
  <si>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</si>
  <si>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</si>
  <si>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</si>
  <si>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</si>
  <si>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</si>
  <si>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</si>
  <si>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</si>
  <si>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</si>
  <si>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</si>
  <si>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</si>
  <si>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</si>
  <si>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</si>
  <si>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</si>
  <si>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</si>
  <si>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</si>
  <si>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</si>
  <si>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</si>
  <si>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</si>
  <si>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</si>
  <si>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</si>
  <si>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</si>
  <si>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</si>
  <si>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</si>
  <si>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</si>
  <si>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</si>
  <si>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</si>
  <si>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</si>
  <si>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</si>
  <si>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</si>
  <si>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</si>
  <si>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</si>
  <si>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</si>
  <si>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</si>
  <si>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</si>
  <si>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</si>
  <si>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</si>
  <si>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</si>
  <si>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</si>
  <si>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</si>
  <si>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</si>
  <si>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</si>
  <si>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</si>
  <si>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</si>
  <si>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</si>
  <si>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</si>
  <si>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</si>
  <si>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</si>
  <si>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</si>
  <si>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</si>
  <si>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</si>
  <si>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</si>
  <si>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</si>
  <si>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</si>
  <si>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</si>
  <si>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</si>
  <si>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</si>
  <si>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</si>
  <si>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</si>
  <si>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</si>
  <si>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</si>
  <si>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</si>
  <si>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</si>
  <si>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</si>
  <si>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</si>
  <si>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</si>
  <si>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</si>
  <si>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</si>
  <si>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</si>
  <si>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</si>
  <si>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</si>
  <si>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</si>
  <si>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</si>
  <si>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</si>
  <si>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</si>
  <si>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</si>
  <si>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</si>
  <si>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</si>
  <si>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</si>
  <si>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</si>
  <si>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</si>
  <si>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</si>
  <si>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</si>
  <si>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</si>
  <si>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</si>
  <si>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</si>
  <si>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</si>
  <si>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</si>
  <si>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</si>
  <si>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</si>
  <si>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</si>
  <si>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</si>
  <si>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</si>
  <si>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</si>
  <si>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</si>
  <si>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</si>
  <si>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</si>
  <si>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</si>
  <si>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</si>
  <si>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</si>
  <si>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</si>
  <si>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</si>
  <si>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</si>
  <si>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</si>
  <si>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</si>
  <si>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</si>
  <si>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</si>
  <si>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</si>
  <si>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</si>
  <si>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</si>
  <si>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</si>
  <si>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</si>
  <si>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</si>
  <si>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</si>
  <si>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</si>
  <si>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</si>
  <si>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</si>
  <si>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</si>
  <si>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</si>
  <si>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</si>
  <si>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</si>
  <si>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</si>
  <si>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</si>
  <si>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</si>
  <si>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</si>
  <si>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</si>
  <si>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</si>
  <si>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</si>
  <si>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</si>
  <si>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</si>
  <si>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</si>
  <si>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</si>
  <si>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</si>
  <si>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</si>
  <si>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</si>
  <si>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</si>
  <si>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</si>
  <si>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</si>
  <si>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</si>
  <si>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</si>
  <si>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</si>
  <si>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</si>
  <si>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</si>
  <si>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</si>
  <si>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</si>
  <si>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</si>
  <si>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</si>
  <si>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</si>
  <si>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</si>
  <si>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</si>
  <si>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</si>
  <si>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</si>
  <si>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</si>
  <si>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</si>
  <si>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</si>
  <si>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</si>
  <si>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</si>
  <si>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</si>
  <si>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</si>
  <si>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</si>
  <si>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</si>
  <si>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</si>
  <si>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</si>
  <si>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</si>
  <si>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</si>
  <si>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</si>
  <si>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</si>
  <si>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</si>
  <si>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</si>
  <si>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</si>
  <si>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</si>
  <si>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</si>
  <si>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</si>
  <si>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</si>
  <si>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</si>
  <si>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</si>
  <si>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</si>
  <si>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</si>
  <si>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</si>
  <si>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</si>
  <si>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</si>
  <si>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</si>
  <si>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</si>
  <si>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</si>
  <si>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</si>
  <si>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</si>
  <si>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</si>
  <si>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</si>
  <si>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</si>
  <si>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</si>
  <si>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</si>
  <si>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</si>
  <si>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</si>
  <si>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</si>
  <si>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</si>
  <si>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</si>
  <si>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</si>
  <si>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</si>
  <si>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</si>
  <si>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</si>
  <si>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</si>
  <si>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</si>
  <si>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</si>
  <si>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</si>
  <si>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</si>
  <si>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</si>
  <si>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</si>
  <si>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</si>
  <si>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</si>
  <si>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</si>
  <si>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</si>
  <si>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</si>
  <si>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</si>
  <si>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</si>
  <si>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</si>
  <si>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</si>
  <si>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</si>
  <si>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</si>
  <si>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</si>
  <si>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</si>
  <si>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</si>
  <si>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</si>
  <si>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</si>
  <si>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</si>
  <si>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</si>
  <si>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</si>
  <si>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</si>
  <si>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</si>
  <si>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</si>
  <si>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</si>
  <si>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</si>
  <si>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</si>
  <si>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</si>
  <si>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</si>
  <si>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</si>
  <si>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</si>
  <si>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</si>
  <si>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</si>
  <si>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</si>
  <si>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</si>
  <si>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</si>
  <si>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</si>
  <si>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</si>
  <si>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</si>
  <si>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</si>
  <si>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</si>
  <si>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</si>
  <si>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</si>
  <si>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</si>
  <si>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</si>
  <si>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</si>
  <si>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</si>
  <si>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</si>
  <si>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</si>
  <si>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</si>
  <si>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</si>
  <si>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</si>
  <si>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</si>
  <si>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</si>
  <si>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</si>
  <si>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</si>
  <si>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</si>
  <si>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</si>
  <si>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</si>
  <si>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</si>
  <si>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</si>
  <si>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</si>
  <si>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</si>
  <si>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</si>
  <si>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</si>
  <si>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</si>
  <si>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</si>
  <si>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</si>
  <si>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</si>
  <si>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</si>
  <si>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</si>
  <si>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</si>
  <si>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</si>
  <si>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</si>
  <si>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</si>
  <si>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</si>
  <si>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</si>
  <si>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</si>
  <si>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</si>
  <si>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</si>
  <si>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</si>
  <si>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</si>
  <si>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</si>
  <si>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</si>
  <si>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</si>
  <si>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</si>
  <si>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</si>
  <si>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</si>
  <si>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</si>
  <si>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</si>
  <si>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</si>
  <si>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</si>
  <si>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</si>
  <si>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</si>
  <si>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</si>
  <si>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</si>
  <si>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</si>
  <si>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</si>
  <si>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</si>
  <si>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</si>
  <si>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</si>
  <si>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</si>
  <si>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</si>
  <si>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</si>
  <si>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</si>
  <si>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</si>
  <si>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</si>
  <si>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</si>
  <si>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</si>
  <si>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</si>
  <si>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</si>
  <si>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</si>
  <si>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</si>
  <si>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</si>
  <si>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</si>
  <si>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</si>
  <si>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</si>
  <si>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</si>
  <si>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</si>
  <si>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</si>
  <si>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</si>
  <si>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</si>
  <si>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</si>
  <si>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</si>
  <si>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</si>
  <si>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</si>
  <si>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</si>
  <si>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</si>
  <si>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</si>
  <si>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</si>
  <si>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</si>
  <si>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</si>
  <si>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</si>
  <si>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</si>
  <si>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</si>
  <si>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</si>
  <si>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</si>
  <si>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</si>
  <si>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</si>
  <si>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</si>
  <si>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</si>
  <si>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</si>
  <si>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</si>
  <si>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</si>
  <si>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</si>
  <si>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</si>
  <si>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</si>
  <si>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</si>
  <si>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</si>
  <si>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</si>
  <si>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</si>
  <si>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</si>
  <si>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</si>
  <si>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</si>
  <si>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</si>
  <si>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</si>
  <si>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</si>
  <si>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</si>
  <si>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</si>
  <si>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</si>
  <si>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</si>
  <si>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</si>
  <si>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</si>
  <si>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</si>
  <si>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</si>
  <si>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</si>
  <si>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</si>
  <si>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</si>
  <si>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</si>
  <si>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</si>
  <si>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</si>
  <si>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</si>
  <si>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</si>
  <si>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</si>
  <si>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</si>
  <si>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</si>
  <si>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</si>
  <si>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</si>
  <si>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</si>
  <si>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</si>
  <si>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</si>
  <si>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</si>
  <si>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</si>
  <si>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</si>
  <si>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</si>
  <si>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</si>
  <si>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</si>
  <si>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</si>
  <si>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</si>
  <si>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</si>
  <si>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</si>
  <si>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</si>
  <si>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</si>
  <si>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</si>
  <si>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</si>
  <si>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</si>
  <si>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</si>
  <si>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</si>
  <si>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</si>
  <si>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</si>
  <si>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</si>
  <si>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</si>
  <si>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</si>
  <si>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</si>
  <si>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</si>
  <si>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</si>
  <si>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</si>
  <si>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</si>
  <si>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</si>
  <si>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</si>
  <si>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</si>
  <si>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</si>
  <si>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</si>
  <si>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</si>
  <si>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</si>
  <si>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</si>
  <si>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</si>
  <si>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</si>
  <si>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</si>
  <si>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</si>
  <si>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</si>
  <si>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</si>
  <si>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</si>
  <si>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</si>
  <si>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</si>
  <si>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</si>
  <si>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</si>
  <si>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</si>
  <si>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</si>
  <si>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</si>
  <si>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</si>
  <si>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</si>
  <si>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</si>
  <si>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</si>
  <si>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</si>
  <si>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</si>
  <si>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</si>
  <si>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</si>
  <si>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</si>
  <si>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</si>
  <si>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</si>
  <si>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</si>
  <si>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</si>
  <si>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</si>
  <si>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</si>
  <si>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</si>
  <si>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</si>
  <si>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</si>
  <si>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</si>
  <si>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</si>
  <si>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</si>
  <si>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</si>
  <si>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</si>
  <si>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</si>
  <si>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</si>
  <si>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</si>
  <si>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</si>
  <si>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</si>
  <si>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</si>
  <si>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</si>
  <si>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</si>
  <si>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</si>
  <si>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</si>
  <si>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</si>
  <si>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</si>
  <si>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</si>
  <si>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</si>
  <si>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</si>
  <si>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</si>
  <si>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</si>
  <si>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</si>
  <si>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</si>
  <si>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</si>
  <si>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</si>
  <si>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</si>
  <si>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</si>
  <si>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</si>
  <si>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</si>
  <si>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</si>
  <si>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</si>
  <si>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</si>
  <si>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</si>
  <si>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</si>
  <si>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</si>
  <si>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</si>
  <si>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</si>
  <si>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</si>
  <si>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</si>
  <si>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</si>
  <si>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</si>
  <si>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</si>
  <si>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</si>
  <si>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</si>
  <si>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</si>
  <si>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</si>
  <si>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</si>
  <si>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</si>
  <si>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</si>
  <si>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</si>
  <si>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</si>
  <si>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</si>
  <si>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</si>
  <si>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</si>
  <si>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</si>
  <si>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</si>
  <si>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</si>
  <si>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</si>
  <si>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</si>
  <si>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</si>
  <si>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</si>
  <si>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</si>
  <si>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</si>
  <si>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</si>
  <si>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</si>
  <si>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</si>
  <si>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</si>
  <si>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</si>
  <si>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</si>
  <si>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</si>
  <si>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</si>
  <si>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</si>
  <si>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</si>
  <si>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</si>
  <si>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</si>
  <si>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</si>
  <si>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</si>
  <si>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</si>
  <si>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</si>
  <si>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</si>
  <si>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</si>
  <si>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</si>
  <si>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</si>
  <si>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</si>
  <si>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</si>
  <si>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</si>
  <si>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</si>
  <si>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</si>
  <si>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</si>
  <si>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</si>
  <si>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</si>
  <si>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</si>
  <si>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</si>
  <si>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</si>
  <si>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</si>
  <si>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</si>
  <si>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</si>
  <si>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</si>
  <si>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</si>
  <si>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</si>
  <si>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</si>
  <si>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</si>
  <si>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</si>
  <si>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</si>
  <si>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</si>
  <si>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</si>
  <si>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</si>
  <si>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</si>
  <si>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</si>
  <si>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</si>
  <si>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</si>
  <si>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</si>
  <si>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</si>
  <si>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</si>
  <si>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</si>
  <si>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</si>
  <si>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</si>
  <si>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</si>
  <si>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</si>
  <si>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</si>
  <si>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</si>
  <si>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</si>
  <si>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</si>
  <si>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</si>
  <si>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</si>
  <si>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</si>
  <si>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</si>
  <si>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</si>
  <si>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</si>
  <si>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</si>
  <si>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</si>
  <si>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</si>
  <si>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</si>
  <si>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</si>
  <si>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</si>
  <si>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</si>
  <si>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</si>
  <si>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</si>
  <si>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</si>
  <si>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</si>
  <si>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</si>
  <si>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</si>
  <si>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</si>
  <si>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</si>
  <si>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</si>
  <si>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</si>
  <si>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</si>
  <si>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</si>
  <si>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</si>
  <si>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</si>
  <si>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</si>
  <si>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</si>
  <si>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</si>
  <si>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</si>
  <si>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</si>
  <si>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</si>
  <si>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</si>
  <si>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</si>
  <si>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</si>
  <si>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</si>
  <si>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</si>
  <si>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</si>
  <si>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</si>
  <si>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</si>
  <si>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</si>
  <si>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</si>
  <si>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</si>
  <si>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</si>
  <si>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</si>
  <si>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</si>
  <si>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</si>
  <si>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</si>
  <si>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</si>
  <si>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</si>
  <si>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</si>
  <si>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</si>
  <si>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</si>
  <si>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</si>
  <si>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</si>
  <si>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</si>
  <si>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</si>
  <si>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</si>
  <si>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</si>
  <si>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</si>
  <si>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</si>
  <si>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</si>
  <si>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</si>
  <si>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</si>
  <si>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</si>
  <si>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</si>
  <si>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</si>
  <si>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</si>
  <si>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</si>
  <si>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</si>
  <si>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</si>
  <si>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</si>
  <si>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</si>
  <si>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</si>
  <si>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</si>
  <si>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</si>
  <si>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</si>
  <si>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</si>
  <si>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</si>
  <si>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</si>
  <si>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</si>
  <si>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</si>
  <si>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</si>
  <si>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</si>
  <si>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</si>
  <si>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</si>
  <si>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</si>
  <si>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</si>
  <si>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</si>
  <si>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</si>
  <si>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</si>
  <si>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</si>
  <si>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</si>
  <si>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</si>
  <si>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</si>
  <si>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</si>
  <si>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</si>
  <si>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</si>
  <si>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</si>
  <si>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</si>
  <si>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</si>
  <si>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</si>
  <si>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</si>
  <si>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</si>
  <si>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</si>
  <si>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</si>
  <si>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</si>
  <si>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</si>
  <si>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</si>
  <si>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</si>
  <si>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</si>
  <si>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</si>
  <si>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</si>
  <si>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</si>
  <si>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</si>
  <si>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</si>
  <si>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</si>
  <si>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</si>
  <si>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</si>
  <si>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</si>
  <si>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</si>
  <si>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</si>
  <si>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</si>
  <si>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</si>
  <si>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</si>
  <si>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</si>
  <si>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</si>
  <si>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</si>
  <si>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</si>
  <si>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</si>
  <si>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</si>
  <si>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</si>
  <si>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</si>
  <si>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</si>
  <si>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</si>
  <si>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</si>
  <si>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</si>
  <si>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</si>
  <si>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</si>
  <si>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</si>
  <si>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</si>
  <si>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</si>
  <si>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</si>
  <si>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</si>
  <si>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</si>
  <si>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</si>
  <si>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</si>
  <si>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</si>
  <si>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</si>
  <si>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</si>
  <si>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</si>
  <si>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</si>
  <si>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</si>
  <si>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</si>
  <si>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</si>
  <si>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</si>
  <si>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</si>
  <si>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</si>
  <si>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</si>
  <si>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</si>
  <si>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</si>
  <si>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</si>
  <si>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</si>
  <si>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</si>
  <si>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</si>
  <si>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</si>
  <si>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</si>
  <si>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</si>
  <si>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</si>
  <si>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</si>
  <si>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</si>
  <si>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</si>
  <si>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</si>
  <si>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</si>
  <si>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</si>
  <si>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</si>
  <si>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</si>
  <si>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</si>
  <si>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</si>
  <si>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</si>
  <si>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</si>
  <si>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</si>
  <si>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</si>
  <si>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</si>
  <si>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</si>
  <si>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</si>
  <si>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</si>
  <si>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</si>
  <si>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</si>
  <si>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</si>
  <si>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</si>
  <si>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</si>
  <si>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</si>
  <si>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</si>
  <si>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</si>
  <si>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</si>
  <si>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</si>
  <si>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</si>
  <si>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</si>
  <si>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</si>
  <si>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</si>
  <si>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</si>
  <si>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</si>
  <si>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</si>
  <si>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</si>
  <si>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</si>
  <si>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</si>
  <si>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</si>
  <si>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</si>
  <si>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</si>
  <si>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</si>
  <si>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</si>
  <si>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</si>
  <si>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</si>
  <si>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</si>
  <si>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</si>
  <si>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</si>
  <si>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</si>
  <si>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</si>
  <si>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</si>
  <si>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</si>
  <si>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</si>
  <si>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</si>
  <si>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</si>
  <si>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</si>
  <si>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</si>
  <si>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</si>
  <si>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</si>
  <si>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</si>
  <si>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</si>
  <si>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</si>
  <si>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</si>
  <si>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</si>
  <si>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</si>
  <si>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</si>
  <si>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</si>
  <si>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</si>
  <si>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</si>
  <si>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</si>
  <si>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</si>
  <si>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</si>
  <si>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</si>
  <si>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</si>
  <si>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</si>
  <si>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</si>
  <si>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</si>
  <si>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</si>
  <si>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</si>
  <si>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</si>
  <si>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</si>
  <si>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</si>
  <si>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</si>
  <si>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</si>
  <si>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</si>
  <si>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</si>
  <si>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</si>
  <si>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</si>
  <si>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</si>
  <si>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</si>
  <si>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</si>
  <si>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</si>
  <si>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</si>
  <si>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</si>
  <si>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</si>
  <si>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</si>
  <si>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</si>
  <si>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</si>
  <si>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</si>
  <si>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</si>
  <si>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</si>
  <si>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</si>
  <si>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</si>
  <si>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</si>
  <si>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</si>
  <si>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</si>
  <si>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</si>
  <si>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</si>
  <si>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</si>
  <si>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</si>
  <si>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</si>
  <si>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</si>
  <si>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</si>
  <si>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</si>
  <si>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</si>
  <si>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</si>
  <si>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</si>
  <si>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</si>
  <si>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</si>
  <si>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</si>
  <si>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</si>
  <si>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</si>
  <si>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</si>
  <si>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</si>
  <si>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</si>
  <si>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</si>
  <si>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</si>
  <si>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</si>
  <si>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</si>
  <si>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</si>
  <si>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</si>
  <si>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</si>
  <si>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</si>
  <si>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</si>
  <si>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</si>
  <si>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</si>
  <si>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</si>
  <si>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</si>
  <si>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</si>
  <si>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</si>
  <si>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</si>
  <si>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</si>
  <si>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</si>
  <si>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</si>
  <si>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</si>
  <si>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</si>
  <si>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</si>
  <si>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</si>
  <si>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</si>
  <si>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</si>
  <si>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</si>
  <si>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</si>
  <si>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</si>
  <si>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</si>
  <si>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</si>
  <si>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</si>
  <si>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</si>
  <si>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</si>
  <si>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</si>
  <si>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</si>
  <si>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</si>
  <si>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</si>
  <si>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</si>
  <si>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</si>
  <si>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</si>
  <si>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</si>
  <si>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</si>
  <si>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</si>
  <si>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</si>
  <si>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</si>
  <si>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</si>
  <si>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</si>
  <si>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</si>
  <si>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</si>
  <si>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</si>
  <si>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</si>
  <si>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</si>
  <si>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</si>
  <si>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</si>
  <si>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</si>
  <si>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</si>
  <si>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</si>
  <si>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</si>
  <si>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</si>
  <si>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</si>
  <si>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</si>
  <si>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</si>
  <si>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</si>
  <si>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</si>
  <si>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</si>
  <si>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</si>
  <si>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</si>
  <si>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</si>
  <si>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</si>
  <si>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</si>
  <si>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</si>
  <si>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</si>
  <si>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</si>
  <si>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</si>
  <si>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</si>
  <si>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</si>
  <si>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</si>
  <si>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</si>
  <si>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</si>
  <si>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</si>
  <si>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</si>
  <si>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</si>
  <si>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</si>
  <si>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</si>
  <si>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</si>
  <si>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</si>
  <si>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</si>
  <si>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</si>
  <si>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</si>
  <si>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</si>
  <si>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</si>
  <si>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</si>
  <si>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</si>
  <si>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</si>
  <si>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</si>
  <si>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</si>
  <si>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</si>
  <si>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</si>
  <si>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</si>
  <si>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</si>
  <si>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</si>
  <si>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</si>
  <si>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</si>
  <si>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</si>
  <si>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</si>
  <si>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</si>
  <si>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</si>
  <si>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</si>
  <si>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</si>
  <si>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</si>
  <si>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</si>
  <si>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</si>
  <si>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</si>
  <si>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</si>
  <si>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</si>
  <si>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</si>
  <si>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</si>
  <si>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</si>
  <si>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</si>
  <si>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</si>
  <si>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</si>
  <si>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</si>
  <si>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</si>
  <si>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</si>
  <si>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</si>
  <si>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</si>
  <si>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</si>
  <si>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</si>
  <si>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</si>
  <si>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</si>
  <si>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</si>
  <si>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</si>
  <si>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</si>
  <si>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</si>
  <si>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</si>
  <si>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</si>
  <si>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</si>
  <si>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</si>
  <si>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</si>
  <si>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</si>
  <si>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</si>
  <si>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</si>
  <si>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</si>
  <si>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</si>
  <si>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</si>
  <si>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</si>
  <si>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</si>
  <si>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</si>
  <si>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</si>
  <si>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</si>
  <si>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</si>
  <si>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</si>
  <si>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</si>
  <si>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</si>
  <si>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</si>
  <si>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</si>
  <si>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</si>
  <si>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</si>
  <si>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</si>
  <si>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</si>
  <si>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</si>
  <si>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</si>
  <si>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</si>
  <si>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</si>
  <si>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</si>
  <si>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</si>
  <si>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</si>
  <si>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</si>
  <si>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</si>
  <si>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</si>
  <si>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</si>
  <si>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</si>
  <si>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</si>
  <si>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</si>
  <si>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</si>
  <si>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</si>
  <si>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</si>
  <si>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</si>
  <si>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</si>
  <si>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</si>
  <si>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</si>
  <si>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</si>
  <si>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</si>
  <si>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</si>
  <si>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</si>
  <si>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</si>
  <si>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</si>
  <si>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</si>
  <si>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</si>
  <si>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</si>
  <si>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</si>
  <si>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</si>
  <si>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</si>
  <si>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</si>
  <si>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</si>
  <si>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</si>
  <si>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</si>
  <si>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</si>
  <si>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</si>
  <si>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</si>
  <si>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</si>
  <si>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</si>
  <si>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</si>
  <si>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</si>
  <si>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</si>
  <si>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</si>
  <si>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</si>
  <si>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</si>
  <si>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</si>
  <si>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</si>
  <si>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</si>
  <si>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</si>
  <si>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</si>
  <si>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</si>
  <si>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</si>
  <si>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</si>
  <si>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</si>
  <si>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</si>
  <si>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</si>
  <si>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</si>
  <si>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</si>
  <si>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</si>
  <si>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</si>
  <si>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</si>
  <si>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</si>
  <si>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</si>
  <si>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</si>
  <si>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</si>
  <si>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</si>
  <si>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</si>
  <si>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</si>
  <si>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</si>
  <si>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</si>
  <si>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</si>
  <si>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</si>
  <si>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</si>
  <si>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</si>
  <si>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</si>
  <si>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</si>
  <si>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</si>
  <si>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</si>
  <si>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</si>
  <si>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</si>
  <si>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</si>
  <si>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</si>
  <si>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</si>
  <si>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</si>
  <si>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</si>
  <si>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</si>
  <si>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</si>
  <si>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</si>
  <si>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</si>
  <si>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</si>
  <si>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</si>
  <si>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</si>
  <si>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</si>
  <si>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</si>
  <si>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</si>
  <si>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</si>
  <si>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</si>
  <si>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</si>
  <si>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</si>
  <si>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</si>
  <si>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</si>
  <si>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</si>
  <si>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</si>
  <si>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</si>
  <si>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</si>
  <si>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</si>
  <si>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</si>
  <si>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</si>
  <si>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</si>
  <si>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</si>
  <si>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</si>
  <si>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</si>
  <si>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</si>
  <si>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</si>
  <si>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</si>
  <si>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</si>
  <si>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</si>
  <si>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</si>
  <si>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</si>
  <si>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</si>
  <si>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</si>
  <si>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</si>
  <si>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</si>
  <si>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</si>
  <si>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</si>
  <si>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</si>
  <si>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</si>
  <si>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</si>
  <si>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</si>
  <si>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</si>
  <si>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</si>
  <si>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</si>
  <si>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</si>
  <si>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</si>
  <si>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</si>
  <si>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</si>
  <si>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</si>
  <si>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</si>
  <si>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</si>
  <si>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</si>
  <si>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</si>
  <si>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</si>
  <si>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</si>
  <si>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</si>
  <si>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</si>
  <si>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</si>
  <si>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</si>
  <si>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</si>
  <si>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</si>
  <si>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</si>
  <si>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</si>
  <si>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</si>
  <si>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</si>
  <si>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</si>
  <si>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</si>
  <si>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</si>
  <si>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</si>
  <si>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</si>
  <si>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</si>
  <si>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</si>
  <si>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</si>
  <si>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</si>
  <si>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</si>
  <si>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</si>
  <si>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</si>
  <si>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</si>
  <si>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</si>
  <si>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</si>
  <si>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</si>
  <si>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</si>
  <si>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</si>
  <si>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</si>
  <si>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</si>
  <si>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</si>
  <si>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</si>
  <si>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</si>
  <si>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</si>
  <si>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</si>
  <si>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</si>
  <si>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</si>
  <si>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</si>
  <si>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</si>
  <si>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</si>
  <si>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</si>
  <si>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</si>
  <si>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</si>
  <si>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</si>
  <si>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</si>
  <si>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</si>
  <si>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</si>
  <si>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</si>
  <si>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</si>
  <si>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</si>
  <si>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</si>
  <si>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</si>
  <si>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</si>
  <si>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</si>
  <si>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</si>
  <si>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</si>
  <si>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</si>
  <si>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</si>
  <si>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</si>
  <si>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</si>
  <si>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</si>
  <si>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</si>
  <si>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</si>
  <si>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</si>
  <si>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</si>
  <si>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</si>
  <si>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</si>
  <si>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</si>
  <si>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</si>
  <si>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</si>
  <si>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</si>
  <si>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</si>
  <si>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</si>
  <si>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</si>
  <si>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</si>
  <si>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</si>
  <si>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</si>
  <si>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</si>
  <si>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</si>
  <si>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</si>
  <si>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</si>
  <si>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</si>
  <si>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</si>
  <si>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</si>
  <si>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</si>
  <si>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</si>
  <si>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</si>
  <si>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</si>
  <si>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</si>
  <si>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</si>
  <si>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</si>
  <si>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</si>
  <si>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</si>
  <si>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</si>
  <si>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</si>
  <si>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</si>
  <si>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</si>
  <si>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</si>
  <si>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</si>
  <si>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</si>
  <si>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</si>
  <si>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</si>
  <si>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</si>
  <si>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</si>
  <si>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</si>
  <si>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</si>
  <si>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</si>
  <si>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</si>
  <si>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</si>
  <si>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</si>
  <si>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</si>
  <si>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</si>
  <si>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</si>
  <si>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</si>
  <si>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</si>
  <si>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</si>
  <si>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</si>
  <si>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</si>
  <si>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</si>
  <si>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</si>
  <si>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</si>
  <si>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</si>
  <si>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</si>
  <si>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</si>
  <si>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</si>
  <si>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</si>
  <si>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</si>
  <si>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</si>
  <si>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</si>
  <si>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</si>
  <si>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</si>
  <si>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</si>
  <si>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</si>
  <si>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</si>
  <si>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</si>
  <si>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</si>
  <si>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</si>
  <si>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</si>
  <si>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</si>
  <si>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</si>
  <si>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</si>
  <si>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</si>
  <si>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</si>
  <si>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</si>
  <si>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</si>
  <si>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</si>
  <si>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</si>
  <si>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</si>
  <si>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</si>
  <si>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</si>
  <si>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</si>
  <si>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</si>
  <si>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</si>
  <si>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</si>
  <si>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</si>
  <si>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</si>
  <si>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</si>
  <si>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</si>
  <si>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</si>
  <si>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</si>
  <si>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</si>
  <si>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</si>
  <si>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</si>
  <si>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</si>
  <si>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</si>
  <si>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</si>
  <si>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</si>
  <si>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</si>
  <si>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</si>
  <si>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</si>
  <si>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</si>
  <si>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</si>
  <si>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</si>
  <si>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</si>
  <si>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</si>
  <si>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</si>
  <si>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</si>
  <si>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</si>
  <si>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</si>
  <si>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</si>
  <si>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</si>
  <si>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</si>
  <si>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</si>
  <si>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</si>
  <si>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</si>
  <si>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</si>
  <si>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</si>
  <si>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</si>
  <si>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</si>
  <si>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</si>
  <si>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</si>
  <si>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</si>
  <si>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</si>
  <si>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</si>
  <si>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</si>
  <si>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</si>
  <si>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</si>
  <si>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</si>
  <si>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</si>
  <si>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</si>
  <si>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</si>
  <si>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</si>
  <si>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</si>
  <si>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</si>
  <si>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</si>
  <si>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</si>
  <si>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</si>
  <si>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</si>
  <si>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</si>
  <si>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</si>
  <si>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</si>
  <si>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</si>
  <si>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</si>
  <si>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</si>
  <si>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</si>
  <si>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</si>
  <si>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</si>
  <si>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</si>
  <si>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</si>
  <si>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</si>
  <si>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</si>
  <si>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</si>
  <si>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</si>
  <si>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</si>
  <si>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</si>
  <si>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</si>
  <si>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</si>
  <si>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</si>
  <si>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</si>
  <si>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</si>
  <si>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</si>
  <si>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</si>
  <si>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</si>
  <si>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</si>
  <si>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</si>
  <si>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</si>
  <si>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</si>
  <si>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</si>
  <si>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</si>
  <si>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</si>
  <si>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</si>
  <si>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</si>
  <si>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</si>
  <si>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</si>
  <si>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</si>
  <si>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</si>
  <si>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</si>
  <si>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</si>
  <si>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</si>
  <si>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</si>
  <si>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</si>
  <si>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</si>
  <si>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</si>
  <si>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</si>
  <si>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</si>
  <si>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</si>
  <si>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</si>
  <si>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</si>
  <si>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</si>
  <si>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</si>
  <si>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</si>
  <si>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</si>
  <si>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</si>
  <si>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</si>
  <si>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</si>
  <si>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</si>
  <si>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</si>
  <si>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</si>
  <si>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</si>
  <si>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</si>
  <si>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</si>
  <si>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</si>
  <si>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</si>
  <si>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</si>
  <si>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</si>
  <si>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</si>
  <si>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</si>
  <si>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</si>
  <si>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</si>
  <si>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</si>
  <si>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</si>
  <si>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</si>
  <si>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</si>
  <si>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</si>
  <si>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</si>
  <si>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</si>
  <si>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</si>
  <si>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</si>
  <si>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</si>
  <si>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</si>
  <si>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</si>
  <si>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</si>
  <si>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</si>
  <si>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</si>
  <si>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</si>
  <si>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</si>
  <si>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</si>
  <si>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</si>
  <si>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</si>
  <si>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</si>
  <si>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</si>
  <si>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</si>
  <si>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</si>
  <si>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</si>
  <si>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</si>
  <si>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</si>
  <si>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</si>
  <si>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</si>
  <si>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</si>
  <si>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</si>
  <si>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</si>
  <si>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</si>
  <si>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</si>
  <si>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</si>
  <si>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</si>
  <si>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</si>
  <si>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</si>
  <si>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</si>
  <si>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</si>
  <si>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</si>
  <si>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</si>
  <si>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</si>
  <si>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</si>
  <si>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</si>
  <si>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</si>
  <si>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</si>
  <si>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</si>
  <si>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</si>
  <si>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</si>
  <si>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</si>
  <si>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</si>
  <si>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</si>
  <si>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</si>
  <si>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</si>
  <si>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</si>
  <si>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</si>
  <si>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</si>
  <si>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</si>
  <si>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</si>
  <si>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</si>
  <si>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</si>
  <si>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</si>
  <si>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</si>
  <si>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</si>
  <si>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</si>
  <si>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</si>
  <si>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</si>
  <si>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</si>
  <si>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</si>
  <si>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</si>
  <si>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</si>
  <si>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</si>
  <si>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</si>
  <si>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</si>
  <si>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</si>
  <si>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</si>
  <si>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</si>
  <si>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</si>
  <si>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</si>
  <si>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</si>
  <si>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</si>
  <si>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</si>
  <si>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</si>
  <si>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</si>
  <si>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</si>
  <si>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</si>
  <si>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</si>
  <si>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</si>
  <si>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</si>
  <si>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</si>
  <si>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</si>
  <si>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</si>
  <si>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</si>
  <si>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</si>
  <si>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</si>
  <si>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</si>
  <si>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</si>
  <si>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</si>
  <si>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</si>
  <si>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</si>
  <si>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</si>
  <si>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</si>
  <si>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</si>
  <si>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</si>
  <si>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</si>
  <si>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</si>
  <si>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</si>
  <si>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</si>
  <si>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</si>
  <si>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</si>
  <si>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</si>
  <si>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</si>
  <si>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</si>
  <si>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</si>
  <si>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</si>
  <si>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</si>
  <si>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</si>
  <si>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</si>
  <si>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</si>
  <si>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</si>
  <si>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</si>
  <si>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</si>
  <si>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</si>
  <si>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</si>
  <si>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</si>
  <si>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</si>
  <si>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</si>
  <si>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</si>
  <si>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</si>
  <si>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</si>
  <si>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</si>
  <si>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</si>
  <si>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</si>
  <si>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</si>
  <si>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</si>
  <si>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</si>
  <si>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</si>
  <si>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</si>
  <si>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</si>
  <si>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</si>
  <si>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</si>
  <si>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</si>
  <si>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</si>
  <si>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</si>
  <si>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</si>
  <si>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</si>
  <si>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</si>
  <si>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</si>
  <si>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</si>
  <si>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</si>
  <si>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</si>
  <si>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</si>
  <si>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</si>
  <si>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</si>
  <si>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</si>
  <si>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</si>
  <si>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</si>
  <si>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</si>
  <si>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</si>
  <si>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</si>
  <si>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</si>
  <si>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</si>
  <si>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</si>
  <si>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</si>
  <si>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</si>
  <si>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</si>
  <si>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</si>
  <si>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</si>
  <si>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</si>
  <si>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</si>
  <si>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</si>
  <si>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</si>
  <si>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</si>
  <si>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</si>
  <si>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</si>
  <si>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</si>
  <si>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</si>
  <si>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</si>
  <si>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</si>
  <si>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</si>
  <si>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</si>
  <si>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</si>
  <si>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</si>
  <si>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</si>
  <si>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</si>
  <si>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</si>
  <si>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</si>
  <si>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</si>
  <si>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</si>
  <si>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</si>
  <si>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</si>
  <si>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</si>
  <si>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</si>
  <si>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</si>
  <si>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</si>
  <si>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</si>
  <si>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</si>
  <si>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</si>
  <si>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</si>
  <si>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</si>
  <si>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</si>
  <si>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</si>
  <si>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</si>
  <si>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</si>
  <si>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</si>
  <si>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</si>
  <si>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</si>
  <si>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</si>
  <si>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</si>
  <si>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</si>
  <si>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</si>
  <si>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</si>
  <si>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</si>
  <si>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</si>
  <si>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</si>
  <si>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</si>
  <si>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</si>
  <si>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</si>
  <si>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</si>
  <si>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</si>
  <si>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</si>
  <si>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</si>
  <si>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</si>
  <si>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</si>
  <si>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</si>
  <si>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</si>
  <si>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</si>
  <si>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</si>
  <si>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</si>
  <si>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</si>
  <si>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</si>
  <si>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</si>
  <si>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</si>
  <si>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</si>
  <si>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</si>
  <si>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</si>
  <si>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</si>
  <si>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</si>
  <si>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</si>
  <si>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</si>
  <si>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</si>
  <si>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</si>
  <si>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</si>
  <si>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</si>
  <si>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</si>
  <si>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</si>
  <si>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</si>
  <si>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</si>
  <si>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</si>
  <si>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</si>
  <si>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</si>
  <si>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</si>
  <si>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</si>
  <si>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</si>
  <si>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</si>
  <si>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</si>
  <si>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</si>
  <si>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</si>
  <si>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</si>
  <si>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</si>
  <si>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</si>
  <si>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</si>
  <si>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</si>
  <si>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</si>
  <si>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</si>
  <si>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</si>
  <si>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</si>
  <si>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</si>
  <si>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</si>
  <si>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</si>
  <si>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</si>
  <si>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</si>
  <si>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</si>
  <si>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</si>
  <si>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</si>
  <si>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</si>
  <si>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</si>
  <si>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</si>
  <si>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</si>
  <si>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</si>
  <si>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</si>
  <si>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</si>
  <si>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</si>
  <si>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</si>
  <si>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</si>
  <si>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</si>
  <si>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</si>
  <si>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</si>
  <si>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</si>
  <si>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</si>
  <si>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</si>
  <si>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</si>
  <si>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</si>
  <si>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</si>
  <si>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</si>
  <si>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</si>
  <si>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</si>
  <si>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</si>
  <si>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</si>
  <si>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</si>
  <si>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</si>
  <si>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</si>
  <si>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</si>
  <si>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</si>
  <si>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</si>
  <si>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</si>
  <si>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</si>
  <si>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</si>
  <si>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</si>
  <si>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</si>
  <si>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</si>
  <si>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</si>
  <si>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</si>
  <si>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</si>
  <si>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</si>
  <si>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</si>
  <si>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</si>
  <si>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</si>
  <si>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</si>
  <si>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</si>
  <si>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</si>
  <si>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</si>
  <si>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</si>
  <si>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</si>
  <si>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</si>
  <si>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</si>
  <si>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</si>
  <si>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</si>
  <si>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</si>
  <si>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</si>
  <si>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</si>
  <si>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</si>
  <si>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</si>
  <si>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</si>
  <si>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</si>
  <si>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</si>
  <si>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</si>
  <si>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</si>
  <si>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</si>
  <si>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</si>
  <si>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</si>
  <si>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</si>
  <si>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</si>
  <si>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</si>
  <si>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</si>
  <si>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</si>
  <si>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</si>
  <si>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</si>
  <si>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</si>
  <si>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</si>
  <si>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</si>
  <si>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</si>
  <si>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</si>
  <si>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</si>
  <si>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</si>
  <si>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</si>
  <si>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</si>
  <si>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</si>
  <si>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</si>
  <si>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</si>
  <si>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</si>
  <si>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</si>
  <si>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</si>
  <si>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</si>
  <si>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</si>
  <si>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</si>
  <si>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</si>
  <si>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</si>
  <si>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</si>
  <si>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</si>
  <si>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</si>
  <si>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</si>
  <si>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</si>
  <si>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</si>
  <si>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</si>
  <si>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</si>
  <si>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</si>
  <si>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</si>
  <si>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</si>
  <si>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</si>
  <si>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</si>
  <si>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</si>
  <si>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</si>
  <si>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</si>
  <si>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</si>
  <si>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</si>
  <si>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</si>
  <si>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</si>
  <si>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</si>
  <si>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</si>
  <si>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</si>
  <si>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</si>
  <si>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</si>
  <si>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</si>
  <si>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</si>
  <si>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</si>
  <si>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</si>
  <si>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</si>
  <si>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</si>
  <si>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</si>
  <si>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</si>
  <si>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</si>
  <si>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</si>
  <si>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</si>
  <si>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</si>
  <si>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</si>
  <si>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</si>
  <si>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</si>
  <si>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</si>
  <si>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</si>
  <si>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</si>
  <si>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</si>
  <si>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</si>
  <si>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</si>
  <si>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</si>
  <si>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</si>
  <si>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</si>
  <si>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</si>
  <si>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</si>
  <si>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</si>
  <si>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</si>
  <si>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</si>
  <si>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</si>
  <si>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</si>
  <si>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</si>
  <si>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</si>
  <si>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</si>
  <si>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</si>
  <si>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</si>
  <si>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</si>
  <si>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</si>
  <si>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</si>
  <si>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</si>
  <si>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</si>
  <si>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</si>
  <si>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</si>
  <si>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</si>
  <si>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</si>
  <si>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</si>
  <si>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</si>
  <si>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</si>
  <si>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</si>
  <si>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</si>
  <si>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</si>
  <si>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</si>
  <si>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</si>
  <si>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</si>
  <si>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</si>
  <si>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</si>
  <si>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</si>
  <si>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</si>
  <si>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</si>
  <si>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</si>
  <si>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</si>
  <si>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</si>
  <si>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</si>
  <si>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</si>
  <si>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</si>
  <si>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</si>
  <si>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</si>
  <si>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</si>
  <si>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</si>
  <si>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</si>
  <si>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</si>
  <si>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</si>
  <si>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</si>
  <si>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</si>
  <si>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</si>
  <si>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</si>
  <si>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</si>
  <si>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</si>
  <si>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</si>
  <si>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</si>
  <si>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</si>
  <si>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</si>
  <si>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</si>
  <si>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</si>
  <si>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</si>
  <si>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</si>
  <si>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</si>
  <si>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</si>
  <si>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</si>
  <si>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</si>
  <si>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</si>
  <si>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</si>
  <si>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</si>
  <si>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</si>
  <si>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</si>
  <si>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</si>
  <si>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</si>
  <si>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</si>
  <si>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</si>
  <si>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</si>
  <si>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</si>
  <si>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</si>
  <si>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</si>
  <si>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</si>
  <si>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</si>
  <si>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</si>
  <si>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</si>
  <si>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</si>
  <si>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</si>
  <si>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</si>
  <si>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</si>
  <si>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</si>
  <si>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</si>
  <si>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</si>
  <si>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</si>
  <si>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</si>
  <si>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</si>
  <si>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</si>
  <si>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</si>
  <si>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</si>
  <si>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</si>
  <si>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</si>
  <si>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</si>
  <si>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</si>
  <si>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</si>
  <si>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</si>
  <si>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</si>
  <si>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</si>
  <si>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</si>
  <si>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</si>
  <si>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</si>
  <si>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</si>
  <si>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</si>
  <si>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</si>
  <si>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</si>
  <si>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</si>
  <si>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</si>
  <si>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</si>
  <si>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</si>
  <si>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</si>
  <si>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</si>
  <si>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</si>
  <si>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</si>
  <si>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</si>
  <si>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</si>
  <si>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</si>
  <si>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</si>
  <si>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</si>
  <si>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</si>
  <si>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</si>
  <si>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</si>
  <si>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</si>
  <si>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</si>
  <si>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</si>
  <si>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</si>
  <si>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</si>
  <si>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</si>
  <si>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</si>
  <si>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</si>
  <si>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</si>
  <si>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</si>
  <si>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</si>
  <si>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</si>
  <si>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</si>
  <si>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</si>
  <si>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</si>
  <si>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</si>
  <si>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</si>
  <si>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</si>
  <si>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</si>
  <si>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</si>
  <si>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</si>
  <si>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</si>
  <si>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</si>
  <si>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</si>
  <si>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</si>
  <si>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</si>
  <si>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</si>
  <si>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</si>
  <si>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</si>
  <si>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</si>
  <si>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</si>
  <si>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</si>
  <si>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</si>
  <si>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</si>
  <si>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</si>
  <si>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</si>
  <si>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</si>
  <si>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</si>
  <si>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</si>
  <si>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</si>
  <si>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</si>
  <si>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</si>
  <si>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</si>
  <si>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</si>
  <si>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</si>
  <si>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</si>
  <si>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</si>
  <si>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</si>
  <si>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</si>
  <si>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</si>
  <si>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</si>
  <si>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</si>
  <si>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</si>
  <si>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</si>
  <si>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</si>
  <si>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</si>
  <si>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</si>
  <si>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</si>
  <si>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</si>
  <si>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</si>
  <si>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</si>
  <si>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</si>
  <si>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</si>
  <si>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</si>
  <si>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</si>
  <si>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</si>
  <si>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</si>
  <si>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</si>
  <si>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</si>
  <si>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</si>
  <si>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</si>
  <si>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</si>
  <si>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</si>
  <si>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</si>
  <si>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</si>
  <si>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</si>
  <si>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</si>
  <si>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</si>
  <si>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</si>
  <si>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</si>
  <si>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</si>
  <si>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</si>
  <si>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</si>
  <si>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</si>
  <si>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</si>
  <si>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</si>
  <si>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</si>
  <si>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</si>
  <si>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</si>
  <si>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</si>
  <si>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</si>
  <si>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</si>
  <si>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</si>
  <si>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</si>
  <si>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</si>
  <si>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</si>
  <si>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</si>
  <si>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</si>
  <si>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</si>
  <si>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</si>
  <si>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</si>
  <si>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</si>
  <si>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</si>
  <si>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</si>
  <si>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</si>
  <si>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</si>
  <si>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</si>
  <si>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</si>
  <si>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</si>
  <si>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</si>
  <si>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</si>
  <si>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</si>
  <si>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</si>
  <si>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</si>
  <si>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</si>
  <si>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</si>
  <si>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</si>
  <si>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</si>
  <si>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</si>
  <si>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</si>
  <si>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</si>
  <si>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</si>
  <si>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</si>
  <si>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</si>
  <si>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</si>
  <si>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</si>
  <si>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</si>
  <si>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</si>
  <si>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</si>
  <si>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</si>
  <si>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</si>
  <si>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</si>
  <si>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</si>
  <si>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</si>
  <si>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</si>
  <si>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</si>
  <si>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</si>
  <si>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</si>
  <si>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</si>
  <si>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</si>
  <si>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</si>
  <si>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</si>
  <si>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</si>
  <si>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</si>
  <si>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</si>
  <si>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</si>
  <si>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</si>
  <si>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</si>
  <si>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</si>
  <si>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</si>
  <si>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</si>
  <si>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</si>
  <si>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</si>
  <si>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</si>
  <si>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</si>
  <si>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</si>
  <si>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</si>
  <si>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</si>
  <si>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</si>
  <si>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</si>
  <si>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</si>
  <si>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</si>
  <si>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</si>
  <si>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</si>
  <si>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</si>
  <si>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</si>
  <si>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</si>
  <si>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</si>
  <si>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</si>
  <si>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</si>
  <si>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</si>
  <si>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</si>
  <si>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</si>
  <si>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</si>
  <si>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</si>
  <si>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</si>
  <si>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</si>
  <si>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</si>
  <si>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</si>
  <si>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</si>
  <si>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</si>
  <si>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</si>
  <si>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</si>
  <si>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</si>
  <si>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</si>
  <si>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</si>
  <si>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</si>
  <si>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</si>
  <si>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</si>
  <si>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</si>
  <si>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</si>
  <si>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</si>
  <si>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</si>
  <si>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</si>
  <si>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</si>
  <si>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</si>
  <si>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</si>
  <si>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</si>
  <si>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</si>
  <si>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</si>
  <si>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</si>
  <si>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</si>
  <si>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</si>
  <si>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</si>
  <si>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</si>
  <si>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</si>
  <si>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</si>
  <si>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</si>
  <si>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</si>
  <si>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</si>
  <si>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</si>
  <si>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</si>
  <si>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</si>
  <si>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</si>
  <si>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</si>
  <si>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</si>
  <si>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</si>
  <si>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</si>
  <si>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</si>
  <si>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</si>
  <si>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</si>
  <si>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</si>
  <si>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</si>
  <si>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</si>
  <si>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</si>
  <si>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</si>
  <si>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</si>
  <si>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</si>
  <si>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</si>
  <si>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</si>
  <si>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</si>
  <si>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</si>
  <si>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</si>
  <si>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</si>
  <si>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</si>
  <si>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</si>
  <si>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</si>
  <si>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</si>
  <si>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</si>
  <si>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</si>
  <si>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</si>
  <si>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</si>
  <si>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</si>
  <si>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</si>
  <si>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</si>
  <si>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</si>
  <si>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</si>
  <si>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</si>
  <si>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</si>
  <si>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</si>
  <si>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</si>
  <si>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</si>
  <si>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</si>
  <si>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</si>
  <si>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</si>
  <si>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</si>
  <si>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</si>
  <si>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</si>
  <si>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</si>
  <si>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</si>
  <si>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</si>
  <si>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</si>
  <si>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</si>
  <si>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</si>
  <si>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</si>
  <si>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</si>
  <si>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</si>
  <si>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</si>
  <si>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</si>
  <si>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</si>
  <si>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</si>
  <si>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</si>
  <si>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</si>
  <si>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</si>
  <si>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</si>
  <si>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</si>
  <si>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</si>
  <si>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</si>
  <si>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</si>
  <si>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</si>
  <si>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</si>
  <si>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</si>
  <si>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</si>
  <si>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</si>
  <si>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</si>
  <si>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</si>
  <si>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</si>
  <si>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</si>
  <si>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</si>
  <si>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</si>
  <si>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</si>
  <si>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</si>
  <si>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</si>
  <si>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</si>
  <si>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</si>
  <si>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</si>
  <si>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</si>
  <si>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</si>
  <si>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</si>
  <si>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</si>
  <si>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</si>
  <si>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</si>
  <si>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</si>
  <si>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</si>
  <si>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</si>
  <si>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</si>
  <si>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</si>
  <si>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</si>
  <si>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</si>
  <si>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</si>
  <si>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</si>
  <si>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</si>
  <si>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</si>
  <si>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</si>
  <si>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</si>
  <si>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</si>
  <si>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</si>
  <si>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</si>
  <si>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</si>
  <si>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</si>
  <si>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</si>
  <si>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</si>
  <si>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</si>
  <si>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</si>
  <si>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</si>
  <si>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</si>
  <si>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</si>
  <si>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</si>
  <si>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</si>
  <si>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</si>
  <si>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</si>
  <si>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</si>
  <si>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</si>
  <si>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</si>
  <si>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</si>
  <si>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</si>
  <si>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</si>
  <si>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</si>
  <si>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</si>
  <si>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</si>
  <si>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</si>
  <si>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</si>
  <si>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</si>
  <si>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</si>
  <si>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</si>
  <si>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</si>
  <si>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</si>
  <si>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</si>
  <si>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</si>
  <si>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</si>
  <si>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</si>
  <si>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</si>
  <si>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</si>
  <si>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</si>
  <si>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</si>
  <si>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</si>
  <si>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</si>
  <si>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</si>
  <si>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</si>
  <si>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</si>
  <si>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</si>
  <si>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</si>
  <si>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</si>
  <si>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</si>
  <si>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</si>
  <si>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</si>
  <si>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</si>
  <si>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</si>
  <si>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</si>
  <si>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</si>
  <si>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</si>
  <si>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</si>
  <si>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</si>
  <si>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</si>
  <si>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</si>
  <si>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</si>
  <si>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</si>
  <si>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</si>
  <si>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</si>
  <si>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</si>
  <si>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</si>
  <si>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</si>
  <si>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</si>
  <si>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</si>
  <si>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</si>
  <si>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</si>
  <si>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</si>
  <si>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</si>
  <si>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</si>
  <si>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</si>
  <si>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</si>
  <si>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</si>
  <si>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</si>
  <si>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</si>
  <si>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</si>
  <si>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</si>
  <si>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</si>
  <si>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</si>
  <si>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</si>
  <si>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</si>
  <si>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</si>
  <si>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</si>
  <si>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</si>
  <si>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</si>
  <si>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</si>
  <si>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</si>
  <si>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</si>
  <si>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</si>
  <si>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</si>
  <si>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</si>
  <si>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</si>
  <si>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</si>
  <si>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</si>
  <si>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</si>
  <si>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</si>
  <si>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</si>
  <si>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</si>
  <si>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</si>
  <si>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</si>
  <si>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</si>
  <si>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</si>
  <si>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</si>
  <si>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</si>
  <si>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</si>
  <si>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</si>
  <si>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</si>
  <si>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</si>
  <si>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</si>
  <si>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</si>
  <si>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</si>
  <si>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</si>
  <si>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</si>
  <si>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</si>
  <si>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</si>
  <si>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</si>
  <si>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</si>
  <si>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</si>
  <si>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</si>
  <si>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</si>
  <si>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</si>
  <si>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</si>
  <si>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</si>
  <si>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</si>
  <si>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</si>
  <si>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</si>
  <si>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</si>
  <si>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</si>
  <si>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</si>
  <si>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</si>
  <si>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</si>
  <si>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</si>
  <si>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</si>
  <si>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</si>
  <si>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</si>
  <si>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</si>
  <si>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</si>
  <si>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</si>
  <si>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</si>
  <si>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</si>
  <si>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</si>
  <si>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</si>
  <si>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</si>
  <si>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</si>
  <si>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</si>
  <si>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</si>
  <si>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</si>
  <si>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</si>
  <si>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</si>
  <si>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</si>
  <si>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</si>
  <si>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</si>
  <si>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</si>
  <si>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</si>
  <si>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</si>
  <si>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</si>
  <si>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</si>
  <si>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</si>
  <si>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</si>
  <si>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</si>
  <si>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</si>
  <si>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</si>
  <si>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</si>
  <si>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</si>
  <si>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</si>
  <si>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</si>
  <si>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</si>
  <si>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</si>
  <si>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</si>
  <si>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</si>
  <si>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</si>
  <si>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</si>
  <si>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</si>
  <si>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</si>
  <si>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</si>
  <si>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</si>
  <si>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</si>
  <si>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</si>
  <si>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</si>
  <si>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</si>
  <si>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</si>
  <si>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</si>
  <si>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</si>
  <si>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</si>
  <si>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</si>
  <si>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</si>
  <si>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</si>
  <si>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</si>
  <si>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</si>
  <si>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</si>
  <si>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</si>
  <si>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</si>
  <si>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</si>
  <si>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</si>
  <si>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</si>
  <si>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</si>
  <si>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</si>
  <si>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</si>
  <si>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</si>
  <si>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</si>
  <si>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</si>
  <si>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</si>
  <si>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</si>
  <si>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</si>
  <si>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</si>
  <si>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</si>
  <si>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</si>
  <si>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</si>
  <si>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</si>
  <si>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</si>
  <si>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</si>
  <si>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</si>
  <si>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</si>
  <si>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</si>
  <si>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</si>
  <si>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</si>
  <si>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</si>
  <si>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</si>
  <si>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</si>
  <si>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</si>
  <si>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</si>
  <si>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</si>
  <si>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</si>
  <si>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</si>
  <si>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</si>
  <si>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</si>
  <si>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</si>
  <si>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</si>
  <si>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</si>
  <si>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</si>
  <si>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</si>
  <si>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</si>
  <si>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</si>
  <si>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</si>
  <si>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</si>
  <si>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</si>
  <si>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</si>
  <si>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</si>
  <si>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</si>
  <si>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</si>
  <si>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</si>
  <si>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</si>
  <si>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</si>
  <si>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</si>
  <si>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</si>
  <si>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</si>
  <si>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</si>
  <si>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</si>
  <si>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</si>
  <si>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</si>
  <si>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</si>
  <si>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</si>
  <si>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</si>
  <si>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</si>
  <si>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</si>
  <si>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</si>
  <si>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</si>
  <si>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</si>
  <si>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</si>
  <si>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</si>
  <si>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</si>
  <si>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</si>
  <si>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</si>
  <si>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</si>
  <si>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</si>
  <si>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</si>
  <si>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</si>
  <si>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</si>
  <si>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</si>
  <si>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</si>
  <si>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</si>
  <si>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</si>
  <si>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</si>
  <si>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</si>
  <si>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</si>
  <si>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</si>
  <si>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</si>
  <si>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</si>
  <si>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</si>
  <si>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</si>
  <si>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</si>
  <si>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</si>
  <si>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</si>
  <si>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</si>
  <si>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</si>
  <si>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</si>
  <si>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</si>
  <si>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</si>
  <si>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</si>
  <si>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</si>
  <si>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</si>
  <si>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</si>
  <si>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</si>
  <si>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</si>
  <si>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</si>
  <si>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</si>
  <si>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</si>
  <si>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</si>
  <si>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</si>
  <si>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</si>
  <si>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</si>
  <si>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</si>
  <si>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</si>
  <si>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</si>
  <si>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</si>
  <si>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</si>
  <si>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</si>
  <si>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</si>
  <si>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</si>
  <si>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</si>
  <si>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</si>
  <si>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</si>
  <si>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</si>
  <si>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</si>
  <si>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</si>
  <si>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</si>
  <si>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</si>
  <si>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</si>
  <si>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</si>
  <si>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</si>
  <si>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</si>
  <si>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</si>
  <si>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</si>
  <si>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</si>
  <si>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</si>
  <si>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</si>
  <si>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</si>
  <si>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</si>
  <si>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</si>
  <si>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</si>
  <si>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</si>
  <si>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</si>
  <si>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</si>
  <si>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</si>
  <si>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</si>
  <si>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</si>
  <si>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</si>
  <si>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</si>
  <si>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</si>
  <si>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</si>
  <si>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</si>
  <si>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</si>
  <si>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</si>
  <si>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</si>
  <si>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</si>
  <si>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</si>
  <si>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</si>
  <si>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</si>
  <si>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</si>
  <si>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</si>
  <si>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</si>
  <si>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</si>
  <si>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</si>
  <si>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</si>
  <si>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</si>
  <si>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</si>
  <si>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</si>
  <si>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</si>
  <si>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</si>
  <si>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</si>
  <si>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</si>
  <si>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</si>
  <si>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</si>
  <si>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</si>
  <si>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</si>
  <si>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</si>
  <si>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</si>
  <si>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</si>
  <si>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</si>
  <si>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</si>
  <si>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</si>
  <si>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</si>
  <si>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</si>
  <si>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</si>
  <si>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</si>
  <si>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</si>
  <si>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</si>
  <si>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</si>
  <si>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</si>
  <si>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</si>
  <si>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</si>
  <si>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</si>
  <si>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</si>
  <si>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</si>
  <si>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</si>
  <si>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</si>
  <si>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</si>
  <si>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</si>
  <si>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</si>
  <si>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</si>
  <si>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</si>
  <si>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</si>
  <si>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</si>
  <si>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</si>
  <si>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</si>
  <si>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</si>
  <si>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</si>
  <si>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</si>
  <si>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</si>
  <si>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</si>
  <si>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</si>
  <si>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</si>
  <si>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</si>
  <si>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</si>
  <si>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</si>
  <si>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</si>
  <si>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</si>
  <si>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</si>
  <si>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</si>
  <si>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</si>
  <si>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</si>
  <si>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</si>
  <si>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</si>
  <si>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</si>
  <si>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</si>
  <si>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</si>
  <si>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</si>
  <si>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</si>
  <si>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</si>
  <si>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</si>
  <si>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</si>
  <si>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</si>
  <si>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</si>
  <si>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</si>
  <si>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</si>
  <si>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</si>
  <si>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</si>
  <si>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</si>
  <si>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</si>
  <si>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</si>
  <si>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</si>
  <si>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</si>
  <si>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</si>
  <si>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</si>
  <si>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</si>
  <si>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</si>
  <si>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</si>
  <si>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</si>
  <si>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</si>
  <si>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</si>
  <si>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</si>
  <si>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</si>
  <si>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</si>
  <si>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</si>
  <si>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</si>
  <si>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</si>
  <si>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</si>
  <si>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</si>
  <si>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</si>
  <si>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</si>
  <si>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</si>
  <si>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</si>
  <si>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</si>
  <si>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</si>
  <si>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</si>
  <si>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</si>
  <si>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</si>
  <si>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</si>
  <si>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</si>
  <si>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</si>
  <si>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</si>
  <si>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</si>
  <si>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</si>
  <si>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</si>
  <si>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</si>
  <si>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</si>
  <si>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</si>
  <si>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</si>
  <si>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</si>
  <si>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</si>
  <si>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</si>
  <si>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</si>
  <si>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</si>
  <si>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</si>
  <si>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</si>
  <si>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</si>
  <si>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</si>
  <si>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</si>
  <si>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</si>
  <si>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</si>
  <si>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</si>
  <si>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</si>
  <si>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</si>
  <si>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</si>
  <si>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</si>
  <si>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</si>
  <si>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</si>
  <si>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</si>
  <si>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</si>
  <si>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</si>
  <si>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</si>
  <si>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</si>
  <si>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</si>
  <si>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</si>
  <si>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</si>
  <si>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</si>
  <si>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</si>
  <si>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</si>
  <si>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</si>
  <si>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</si>
  <si>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</si>
  <si>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</si>
  <si>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</si>
  <si>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</si>
  <si>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</si>
  <si>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</si>
  <si>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</si>
  <si>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</si>
  <si>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</si>
  <si>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</si>
  <si>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</si>
  <si>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</si>
  <si>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</si>
  <si>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</si>
  <si>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</si>
  <si>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</si>
  <si>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</si>
  <si>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</si>
  <si>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</si>
  <si>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</si>
  <si>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</si>
  <si>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</si>
  <si>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</si>
  <si>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</si>
  <si>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</si>
  <si>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</si>
  <si>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</si>
  <si>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</si>
  <si>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</si>
  <si>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</si>
  <si>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</si>
  <si>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</si>
  <si>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</si>
  <si>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</si>
  <si>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</si>
  <si>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</si>
  <si>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</si>
  <si>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</si>
  <si>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</si>
  <si>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</si>
  <si>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</si>
  <si>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</si>
  <si>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</si>
  <si>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</si>
  <si>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</si>
  <si>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</si>
  <si>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</si>
  <si>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</si>
  <si>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</si>
  <si>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</si>
  <si>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</si>
  <si>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</si>
  <si>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</si>
  <si>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</si>
  <si>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</si>
  <si>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</si>
  <si>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</si>
  <si>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</si>
  <si>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</si>
  <si>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</si>
  <si>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</si>
  <si>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</si>
  <si>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</si>
  <si>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</si>
  <si>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</si>
  <si>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</si>
  <si>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</si>
  <si>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</si>
  <si>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</si>
  <si>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</si>
  <si>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</si>
  <si>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</si>
  <si>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</si>
  <si>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</si>
  <si>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</si>
  <si>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</si>
  <si>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</si>
  <si>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</si>
  <si>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</si>
  <si>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</si>
  <si>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</si>
  <si>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</si>
  <si>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</si>
  <si>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</si>
  <si>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</si>
  <si>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</si>
  <si>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</si>
  <si>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</si>
  <si>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</si>
  <si>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</si>
  <si>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</si>
  <si>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</si>
  <si>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</si>
  <si>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</si>
  <si>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</si>
  <si>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</si>
  <si>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</si>
  <si>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</si>
  <si>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</si>
  <si>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</si>
  <si>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</si>
  <si>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</si>
  <si>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</si>
  <si>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</si>
  <si>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</si>
  <si>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</si>
  <si>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</si>
  <si>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</si>
  <si>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</si>
  <si>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</si>
  <si>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</si>
  <si>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</si>
  <si>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</si>
  <si>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</si>
  <si>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</si>
  <si>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</si>
  <si>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</si>
  <si>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</si>
  <si>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</si>
  <si>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</si>
  <si>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</si>
  <si>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</si>
  <si>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</si>
  <si>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</si>
  <si>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</si>
  <si>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</si>
  <si>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</si>
  <si>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</si>
  <si>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</si>
  <si>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</si>
  <si>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</si>
  <si>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</si>
  <si>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</si>
  <si>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</si>
  <si>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</si>
  <si>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</si>
  <si>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</si>
  <si>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</si>
  <si>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</si>
  <si>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</si>
  <si>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</si>
  <si>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</si>
  <si>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</si>
  <si>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</si>
  <si>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</si>
  <si>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</si>
  <si>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</si>
  <si>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</si>
  <si>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</si>
  <si>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</si>
  <si>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</si>
  <si>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</si>
  <si>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</si>
  <si>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</si>
  <si>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</si>
  <si>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</si>
  <si>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</si>
  <si>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</si>
  <si>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</si>
  <si>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</si>
  <si>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</si>
  <si>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</si>
  <si>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</si>
  <si>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</si>
  <si>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</si>
  <si>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</si>
  <si>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</si>
  <si>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</si>
  <si>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</si>
  <si>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</si>
  <si>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</si>
  <si>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</si>
  <si>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</si>
  <si>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</si>
  <si>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</si>
  <si>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</si>
  <si>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</si>
  <si>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</si>
  <si>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</si>
  <si>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</si>
  <si>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</si>
  <si>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</si>
  <si>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</si>
  <si>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</si>
  <si>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</si>
  <si>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</si>
  <si>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</si>
  <si>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</si>
  <si>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</si>
  <si>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</si>
  <si>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</si>
  <si>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</si>
  <si>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</si>
  <si>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</si>
  <si>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</si>
  <si>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</si>
  <si>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</si>
  <si>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</si>
  <si>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</si>
  <si>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</si>
  <si>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</si>
  <si>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</si>
  <si>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</si>
  <si>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</si>
  <si>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</si>
  <si>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</si>
  <si>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</si>
  <si>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</si>
  <si>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</si>
  <si>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</si>
  <si>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</si>
  <si>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</si>
  <si>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</si>
  <si>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</si>
  <si>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</si>
  <si>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</si>
  <si>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</si>
  <si>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</si>
  <si>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</si>
  <si>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</si>
  <si>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</si>
  <si>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</si>
  <si>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</si>
  <si>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</si>
  <si>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</si>
  <si>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</si>
  <si>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</si>
  <si>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</si>
  <si>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</si>
  <si>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</si>
  <si>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</si>
  <si>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</si>
  <si>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</si>
  <si>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</si>
  <si>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</si>
  <si>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</si>
  <si>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</si>
  <si>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</si>
  <si>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</si>
  <si>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</si>
  <si>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</si>
  <si>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</si>
  <si>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</si>
  <si>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</si>
  <si>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</si>
  <si>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</si>
  <si>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</si>
  <si>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</si>
  <si>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</si>
  <si>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</si>
  <si>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</si>
  <si>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</si>
  <si>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</si>
  <si>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</si>
  <si>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</si>
  <si>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</si>
  <si>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</si>
  <si>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</si>
  <si>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</si>
  <si>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</si>
  <si>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</si>
  <si>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</si>
  <si>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</si>
  <si>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</si>
  <si>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</si>
  <si>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</si>
  <si>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</si>
  <si>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</si>
  <si>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</si>
  <si>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</si>
  <si>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</si>
  <si>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</si>
  <si>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</si>
  <si>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</si>
  <si>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</si>
  <si>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</si>
  <si>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</si>
  <si>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</si>
  <si>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</si>
  <si>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</si>
  <si>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</si>
  <si>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</si>
  <si>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</si>
  <si>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</si>
  <si>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</si>
  <si>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</si>
  <si>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</si>
  <si>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</si>
  <si>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</si>
  <si>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</si>
  <si>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</si>
  <si>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</si>
  <si>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</si>
  <si>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</si>
  <si>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</si>
  <si>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</si>
  <si>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</si>
  <si>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</si>
  <si>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</si>
  <si>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</si>
  <si>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</si>
  <si>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</si>
  <si>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</si>
  <si>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</si>
  <si>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</si>
  <si>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</si>
  <si>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</si>
  <si>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</si>
  <si>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</si>
  <si>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</si>
  <si>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</si>
  <si>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</si>
  <si>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</si>
  <si>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</si>
  <si>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</si>
  <si>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</si>
  <si>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</si>
  <si>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</si>
  <si>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</si>
  <si>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</si>
  <si>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</si>
  <si>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</si>
  <si>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</si>
  <si>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</si>
  <si>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</si>
  <si>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</si>
  <si>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</si>
  <si>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</si>
  <si>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</si>
  <si>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</si>
  <si>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</si>
  <si>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</si>
  <si>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</si>
  <si>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</si>
  <si>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</si>
  <si>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</si>
  <si>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</si>
  <si>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</si>
  <si>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</si>
  <si>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</si>
  <si>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</si>
  <si>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</si>
  <si>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</si>
  <si>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</si>
  <si>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</si>
  <si>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</si>
  <si>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</si>
  <si>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</si>
  <si>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</si>
  <si>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</si>
  <si>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</si>
  <si>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</si>
  <si>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</si>
  <si>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</si>
  <si>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</si>
  <si>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</si>
  <si>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</si>
  <si>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</si>
  <si>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</si>
  <si>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</si>
  <si>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</si>
  <si>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</si>
  <si>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</si>
  <si>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</si>
  <si>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</si>
  <si>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</si>
  <si>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</si>
  <si>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</si>
  <si>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</si>
  <si>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</si>
  <si>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</si>
  <si>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</si>
  <si>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</si>
  <si>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</si>
  <si>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</si>
  <si>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</si>
  <si>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</si>
  <si>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</si>
  <si>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</si>
  <si>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</si>
  <si>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</si>
  <si>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</si>
  <si>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</si>
  <si>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</si>
  <si>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</si>
  <si>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</si>
  <si>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</si>
  <si>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</si>
  <si>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</si>
  <si>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</si>
  <si>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</si>
  <si>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</si>
  <si>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</si>
  <si>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</si>
  <si>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</si>
  <si>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</si>
  <si>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</si>
  <si>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</si>
  <si>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</si>
  <si>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</si>
  <si>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</si>
  <si>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</si>
  <si>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</si>
  <si>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</si>
  <si>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</si>
  <si>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</si>
  <si>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</si>
  <si>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</si>
  <si>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</si>
  <si>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</si>
  <si>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</si>
  <si>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</si>
  <si>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</si>
  <si>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</si>
  <si>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</si>
  <si>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</si>
  <si>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</si>
  <si>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</si>
  <si>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</si>
  <si>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</si>
  <si>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</si>
  <si>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</si>
  <si>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</si>
  <si>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</si>
  <si>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</si>
  <si>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</si>
  <si>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</si>
  <si>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</si>
  <si>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</si>
  <si>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</si>
  <si>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</si>
  <si>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</si>
  <si>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</si>
  <si>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</si>
  <si>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</si>
  <si>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</si>
  <si>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</si>
  <si>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</si>
  <si>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</si>
  <si>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</si>
  <si>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</si>
  <si>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</si>
  <si>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</si>
  <si>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</si>
  <si>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</si>
  <si>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</si>
  <si>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</si>
  <si>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</si>
  <si>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</si>
  <si>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</si>
  <si>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</si>
  <si>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</si>
  <si>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</si>
  <si>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</si>
  <si>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</si>
  <si>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</si>
  <si>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</si>
  <si>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</si>
  <si>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</si>
  <si>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</si>
  <si>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</si>
  <si>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</si>
  <si>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</si>
  <si>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</si>
  <si>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</si>
  <si>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</si>
  <si>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</si>
  <si>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</si>
  <si>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</si>
  <si>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</si>
  <si>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</si>
  <si>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</si>
  <si>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</si>
  <si>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</si>
  <si>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</si>
  <si>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</si>
  <si>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</si>
  <si>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</si>
  <si>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</si>
  <si>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</si>
  <si>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</si>
  <si>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</si>
  <si>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</si>
  <si>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</si>
  <si>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</si>
  <si>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</si>
  <si>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</si>
  <si>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</si>
  <si>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</si>
  <si>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</si>
  <si>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</si>
  <si>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</si>
  <si>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</si>
  <si>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</si>
  <si>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</si>
  <si>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</si>
  <si>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</si>
  <si>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</si>
  <si>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</si>
  <si>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</si>
  <si>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</si>
  <si>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</si>
  <si>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</si>
  <si>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</si>
  <si>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</si>
  <si>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</si>
  <si>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</si>
  <si>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</si>
  <si>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</si>
  <si>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</si>
  <si>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</si>
  <si>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</si>
  <si>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</si>
  <si>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</si>
  <si>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</si>
  <si>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</si>
  <si>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</si>
  <si>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</si>
  <si>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</si>
  <si>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</si>
  <si>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</si>
  <si>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</si>
  <si>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</si>
  <si>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</si>
  <si>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</si>
  <si>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</si>
  <si>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</si>
  <si>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</si>
  <si>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</si>
  <si>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</si>
  <si>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</si>
  <si>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</si>
  <si>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</si>
  <si>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</si>
  <si>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</si>
  <si>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</si>
  <si>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</si>
  <si>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</si>
  <si>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</si>
  <si>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</si>
  <si>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</si>
  <si>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</si>
  <si>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</si>
  <si>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</si>
  <si>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</si>
  <si>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</si>
  <si>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</si>
  <si>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</si>
  <si>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</si>
  <si>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</si>
  <si>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</si>
  <si>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</si>
  <si>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</si>
  <si>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</si>
  <si>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</si>
  <si>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</si>
  <si>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</si>
  <si>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</si>
  <si>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</si>
  <si>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</si>
  <si>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</si>
  <si>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</si>
  <si>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</si>
  <si>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</si>
  <si>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</si>
  <si>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</si>
  <si>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</si>
  <si>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</si>
  <si>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</si>
  <si>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</si>
  <si>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</si>
  <si>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</si>
  <si>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</si>
  <si>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</si>
  <si>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</si>
  <si>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</si>
  <si>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</si>
  <si>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</si>
  <si>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</si>
  <si>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</si>
  <si>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</si>
  <si>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</si>
  <si>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</si>
  <si>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</si>
  <si>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</si>
  <si>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</si>
  <si>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</si>
  <si>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</si>
  <si>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</si>
  <si>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</si>
  <si>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</si>
  <si>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</si>
  <si>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</si>
  <si>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</si>
  <si>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</si>
  <si>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</si>
  <si>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</si>
  <si>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</si>
  <si>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</si>
  <si>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</si>
  <si>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</si>
  <si>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</si>
  <si>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</si>
  <si>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</si>
  <si>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</si>
  <si>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</si>
  <si>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</si>
  <si>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</si>
  <si>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</si>
  <si>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</si>
  <si>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</si>
  <si>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</si>
  <si>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</si>
  <si>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</si>
  <si>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</si>
  <si>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</si>
  <si>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</si>
  <si>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</si>
  <si>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</si>
  <si>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</si>
  <si>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</si>
  <si>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</si>
  <si>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</si>
  <si>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</si>
  <si>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</si>
  <si>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</si>
  <si>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</si>
  <si>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</si>
  <si>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</si>
  <si>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</si>
  <si>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</si>
  <si>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</si>
  <si>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</si>
  <si>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</si>
  <si>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</si>
  <si>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</si>
  <si>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</si>
  <si>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</si>
  <si>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</si>
  <si>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</si>
  <si>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</si>
  <si>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</si>
  <si>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</si>
  <si>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</si>
  <si>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</si>
  <si>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</si>
  <si>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</si>
  <si>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</si>
  <si>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</si>
  <si>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</si>
  <si>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</si>
  <si>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</si>
  <si>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</si>
  <si>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</si>
  <si>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</si>
  <si>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</si>
  <si>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</si>
  <si>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</si>
  <si>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</si>
  <si>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</si>
  <si>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</si>
  <si>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</si>
  <si>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</si>
  <si>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</si>
  <si>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</si>
  <si>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</si>
  <si>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</si>
  <si>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</si>
  <si>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</si>
  <si>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</si>
  <si>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</si>
  <si>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</si>
  <si>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</si>
  <si>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</si>
  <si>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</si>
  <si>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</si>
  <si>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</si>
  <si>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</si>
  <si>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</si>
  <si>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</si>
  <si>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</si>
  <si>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</si>
  <si>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</si>
  <si>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</si>
  <si>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</si>
  <si>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</si>
  <si>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</si>
  <si>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</si>
  <si>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</si>
  <si>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</si>
  <si>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</si>
  <si>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</si>
  <si>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</si>
  <si>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</si>
  <si>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</si>
  <si>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</si>
  <si>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</si>
  <si>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</si>
  <si>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</si>
  <si>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</si>
  <si>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</si>
  <si>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</si>
  <si>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</si>
  <si>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</si>
  <si>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</si>
  <si>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</si>
  <si>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</si>
  <si>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</si>
  <si>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</si>
  <si>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</si>
  <si>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</si>
  <si>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</si>
  <si>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</si>
  <si>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</si>
  <si>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</si>
  <si>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</si>
  <si>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</si>
  <si>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</si>
  <si>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</si>
  <si>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</si>
  <si>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</si>
  <si>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</si>
  <si>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</si>
  <si>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</si>
  <si>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</si>
  <si>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</si>
  <si>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</si>
  <si>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</si>
  <si>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</si>
  <si>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</si>
  <si>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</si>
  <si>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</si>
  <si>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</si>
  <si>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</si>
  <si>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</si>
  <si>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</si>
  <si>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</si>
  <si>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</si>
  <si>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</si>
  <si>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</si>
  <si>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</si>
  <si>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</si>
  <si>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</si>
  <si>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</si>
  <si>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</si>
  <si>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</si>
  <si>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</si>
  <si>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</si>
  <si>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</si>
  <si>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</si>
  <si>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</si>
  <si>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</si>
  <si>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</si>
  <si>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</si>
  <si>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</si>
  <si>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</si>
  <si>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</si>
  <si>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</si>
  <si>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</si>
  <si>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</si>
  <si>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</si>
  <si>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</si>
  <si>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</si>
  <si>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</si>
  <si>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</si>
  <si>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</si>
  <si>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</si>
  <si>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</si>
  <si>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</si>
  <si>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</si>
  <si>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</si>
  <si>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</si>
  <si>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</si>
  <si>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</si>
  <si>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</si>
  <si>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</si>
  <si>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</si>
  <si>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</si>
  <si>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</si>
  <si>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</si>
  <si>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</si>
  <si>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</si>
  <si>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</si>
  <si>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</si>
  <si>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</si>
  <si>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</si>
  <si>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</si>
  <si>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</si>
  <si>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</si>
  <si>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</si>
  <si>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</si>
  <si>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</si>
  <si>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</si>
  <si>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</si>
  <si>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</si>
  <si>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</si>
  <si>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</si>
  <si>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</si>
  <si>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</si>
  <si>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</si>
  <si>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</si>
  <si>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</si>
  <si>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</si>
  <si>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</si>
  <si>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</si>
  <si>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</si>
  <si>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</si>
  <si>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</si>
  <si>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</si>
  <si>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</si>
  <si>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</si>
  <si>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</si>
  <si>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</si>
  <si>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</si>
  <si>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</si>
  <si>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</si>
  <si>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</si>
  <si>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</si>
  <si>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</si>
  <si>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</si>
  <si>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</si>
  <si>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</si>
  <si>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</si>
  <si>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</si>
  <si>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</si>
  <si>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</si>
  <si>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</si>
  <si>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</si>
  <si>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</si>
  <si>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</si>
  <si>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</si>
  <si>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</si>
  <si>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</si>
  <si>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</si>
  <si>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</si>
  <si>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</si>
  <si>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</si>
  <si>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</si>
  <si>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</si>
  <si>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</si>
  <si>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</si>
  <si>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</si>
  <si>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</si>
  <si>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</si>
  <si>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</si>
  <si>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</si>
  <si>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</si>
  <si>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</si>
  <si>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</si>
  <si>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</si>
  <si>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</si>
  <si>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</si>
  <si>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</si>
  <si>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</si>
  <si>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</si>
  <si>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</si>
  <si>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</si>
  <si>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</si>
  <si>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</si>
  <si>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</si>
  <si>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</si>
  <si>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</si>
  <si>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</si>
  <si>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</si>
  <si>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</si>
  <si>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</si>
  <si>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</si>
  <si>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</si>
  <si>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</si>
  <si>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</si>
  <si>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</si>
  <si>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</si>
  <si>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</si>
  <si>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</si>
  <si>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</si>
  <si>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</si>
  <si>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</si>
  <si>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</si>
  <si>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</si>
  <si>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</si>
  <si>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</si>
  <si>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</si>
  <si>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</si>
  <si>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</si>
  <si>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</si>
  <si>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</si>
  <si>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</si>
  <si>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</si>
  <si>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</si>
  <si>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</si>
  <si>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</si>
  <si>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</si>
  <si>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</si>
  <si>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</si>
  <si>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</si>
  <si>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</si>
  <si>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</si>
  <si>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</si>
  <si>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</si>
  <si>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</si>
  <si>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</si>
  <si>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</si>
  <si>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</si>
  <si>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</si>
  <si>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</si>
  <si>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</si>
  <si>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</si>
  <si>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</si>
  <si>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</si>
  <si>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</si>
  <si>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</si>
  <si>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</si>
  <si>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</si>
  <si>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</si>
  <si>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</si>
  <si>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</si>
  <si>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</si>
  <si>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</si>
  <si>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</si>
  <si>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</si>
  <si>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</si>
  <si>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</si>
  <si>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</si>
  <si>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</si>
  <si>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</si>
  <si>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</si>
  <si>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</si>
  <si>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</si>
  <si>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</si>
  <si>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</si>
  <si>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</si>
  <si>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</si>
  <si>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</si>
  <si>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</si>
  <si>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</si>
  <si>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</si>
  <si>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</si>
  <si>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</si>
  <si>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</si>
  <si>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</si>
  <si>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</si>
  <si>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</si>
  <si>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</si>
  <si>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</si>
  <si>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</si>
  <si>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</si>
  <si>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</si>
  <si>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</si>
  <si>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</si>
  <si>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</si>
  <si>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</si>
  <si>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</si>
  <si>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</si>
  <si>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</si>
  <si>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</si>
  <si>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</si>
  <si>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</si>
  <si>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</si>
  <si>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</si>
  <si>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</si>
  <si>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</si>
  <si>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</si>
  <si>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</si>
  <si>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</si>
  <si>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</si>
  <si>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</si>
  <si>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</si>
  <si>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</si>
  <si>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</si>
  <si>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</si>
  <si>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</si>
  <si>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</si>
  <si>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</si>
  <si>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</si>
  <si>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</si>
  <si>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</si>
  <si>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</si>
  <si>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</si>
  <si>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</si>
  <si>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</si>
  <si>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</si>
  <si>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</si>
  <si>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</si>
  <si>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</si>
  <si>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</si>
  <si>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</si>
  <si>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</si>
  <si>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</si>
  <si>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</si>
  <si>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</si>
  <si>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</si>
  <si>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</si>
  <si>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</si>
  <si>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</si>
  <si>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</si>
  <si>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</si>
  <si>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</si>
  <si>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</si>
  <si>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</si>
  <si>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</si>
  <si>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</si>
  <si>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</si>
  <si>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</si>
  <si>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</si>
  <si>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</si>
  <si>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</si>
  <si>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</si>
  <si>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</si>
  <si>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</si>
  <si>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</si>
  <si>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</si>
  <si>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</si>
  <si>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</si>
  <si>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</si>
  <si>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</si>
  <si>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</si>
  <si>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</si>
  <si>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</si>
  <si>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</si>
  <si>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</si>
  <si>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</si>
  <si>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</si>
  <si>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</si>
  <si>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</si>
  <si>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</si>
  <si>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</si>
  <si>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</si>
  <si>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</si>
  <si>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</si>
  <si>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</si>
  <si>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</si>
  <si>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</si>
  <si>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</si>
  <si>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</si>
  <si>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</si>
  <si>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</si>
  <si>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</si>
  <si>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</si>
  <si>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</si>
  <si>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</si>
  <si>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</si>
  <si>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</si>
  <si>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</si>
  <si>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</si>
  <si>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</si>
  <si>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</si>
  <si>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</si>
  <si>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</si>
  <si>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</si>
  <si>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</si>
  <si>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</si>
  <si>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</si>
  <si>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</si>
  <si>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</si>
  <si>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</si>
  <si>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</si>
  <si>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</si>
  <si>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</si>
  <si>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</si>
  <si>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</si>
  <si>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</si>
  <si>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</si>
  <si>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</si>
  <si>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</si>
  <si>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</si>
  <si>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</si>
  <si>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</si>
  <si>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</si>
  <si>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</si>
  <si>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</si>
  <si>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</si>
  <si>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</si>
  <si>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</si>
  <si>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</si>
  <si>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</si>
  <si>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</si>
  <si>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</si>
  <si>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</si>
  <si>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</si>
  <si>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</si>
  <si>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</si>
  <si>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</si>
  <si>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</si>
  <si>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</si>
  <si>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</si>
  <si>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</si>
  <si>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</si>
  <si>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</si>
  <si>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</si>
  <si>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</si>
  <si>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</si>
  <si>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</si>
  <si>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</si>
  <si>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</si>
  <si>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</si>
  <si>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</si>
  <si>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</si>
  <si>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</si>
  <si>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</si>
  <si>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</si>
  <si>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</si>
  <si>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</si>
  <si>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</si>
  <si>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</si>
  <si>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</si>
  <si>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</si>
  <si>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</si>
  <si>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</si>
  <si>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</si>
  <si>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</si>
  <si>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</si>
  <si>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</si>
  <si>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</si>
  <si>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</si>
  <si>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</si>
  <si>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</si>
  <si>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</si>
  <si>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</si>
  <si>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</si>
  <si>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</si>
  <si>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</si>
  <si>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</si>
  <si>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</si>
  <si>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</si>
  <si>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</si>
  <si>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</si>
  <si>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</si>
  <si>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</si>
  <si>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</si>
  <si>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</si>
  <si>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</si>
  <si>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</si>
  <si>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</si>
  <si>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</si>
  <si>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</si>
  <si>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</si>
  <si>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</si>
  <si>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</si>
  <si>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</si>
  <si>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</si>
  <si>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</si>
  <si>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</si>
  <si>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</si>
  <si>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</si>
  <si>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</si>
  <si>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</si>
  <si>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</si>
  <si>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</si>
  <si>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</si>
  <si>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</si>
  <si>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</si>
  <si>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</si>
  <si>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</si>
  <si>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</si>
  <si>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</si>
  <si>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</si>
  <si>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</si>
  <si>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</si>
  <si>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</si>
  <si>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</si>
  <si>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</si>
  <si>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</si>
  <si>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</si>
  <si>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</si>
  <si>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</si>
  <si>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</si>
  <si>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</si>
  <si>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</si>
  <si>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</si>
  <si>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</si>
  <si>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</si>
  <si>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</si>
  <si>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</si>
  <si>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</si>
  <si>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</si>
  <si>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</si>
  <si>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</si>
  <si>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</si>
  <si>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</si>
  <si>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</si>
  <si>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</si>
  <si>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</si>
  <si>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</si>
  <si>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</si>
  <si>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</si>
  <si>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</si>
  <si>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</si>
  <si>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</si>
  <si>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</si>
  <si>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</si>
  <si>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</si>
  <si>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</si>
  <si>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</si>
  <si>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</si>
  <si>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</si>
  <si>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</si>
  <si>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</si>
  <si>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</si>
  <si>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</si>
  <si>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</si>
  <si>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</si>
  <si>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</si>
  <si>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</si>
  <si>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</si>
  <si>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</si>
  <si>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</si>
  <si>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</si>
  <si>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</si>
  <si>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</si>
  <si>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</si>
  <si>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</si>
  <si>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</si>
  <si>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</si>
  <si>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</si>
  <si>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</si>
  <si>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</si>
  <si>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</si>
  <si>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</si>
  <si>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</si>
  <si>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</si>
  <si>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</si>
  <si>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</si>
  <si>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</si>
  <si>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</si>
  <si>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</si>
  <si>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</si>
  <si>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</si>
  <si>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</si>
  <si>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</si>
  <si>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</si>
  <si>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</si>
  <si>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</si>
  <si>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</si>
  <si>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</si>
  <si>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</si>
  <si>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</si>
  <si>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</si>
  <si>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</si>
  <si>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</si>
  <si>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</si>
  <si>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</si>
  <si>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</si>
  <si>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</si>
  <si>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</si>
  <si>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</si>
  <si>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</si>
  <si>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</si>
  <si>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</si>
  <si>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</si>
  <si>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</si>
  <si>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</si>
  <si>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</si>
  <si>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</si>
  <si>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</si>
  <si>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</si>
  <si>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</si>
  <si>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</si>
  <si>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</si>
  <si>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</si>
  <si>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</si>
  <si>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</si>
  <si>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</si>
  <si>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</si>
  <si>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</si>
  <si>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</si>
  <si>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</si>
  <si>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</si>
  <si>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</si>
  <si>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</si>
  <si>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</si>
  <si>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</si>
  <si>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</si>
  <si>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</si>
  <si>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</si>
  <si>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</si>
  <si>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</si>
  <si>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</si>
  <si>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</si>
  <si>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</si>
  <si>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</si>
  <si>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</si>
  <si>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</si>
  <si>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</si>
  <si>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</si>
  <si>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</si>
  <si>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</si>
  <si>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</si>
  <si>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</si>
  <si>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</si>
  <si>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</si>
  <si>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</si>
  <si>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</si>
  <si>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</si>
  <si>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</si>
  <si>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</si>
  <si>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</si>
  <si>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</si>
  <si>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</si>
  <si>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</si>
  <si>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</si>
  <si>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</si>
  <si>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</si>
  <si>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</si>
  <si>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</si>
  <si>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</si>
  <si>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</si>
  <si>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</si>
  <si>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</si>
  <si>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</si>
  <si>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</si>
  <si>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</si>
  <si>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</si>
  <si>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</si>
  <si>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</si>
  <si>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</si>
  <si>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</si>
  <si>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</si>
  <si>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</si>
  <si>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</si>
  <si>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</si>
  <si>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</si>
  <si>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</si>
  <si>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</si>
  <si>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</si>
  <si>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</si>
  <si>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</si>
  <si>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</si>
  <si>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</si>
  <si>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</si>
  <si>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</si>
  <si>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</si>
  <si>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</si>
  <si>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</si>
  <si>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</si>
  <si>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</si>
  <si>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</si>
  <si>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</si>
  <si>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</si>
  <si>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</si>
  <si>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</si>
  <si>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</si>
  <si>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</si>
  <si>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</si>
  <si>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</si>
  <si>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</si>
  <si>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</si>
  <si>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</si>
  <si>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</si>
  <si>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</si>
  <si>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</si>
  <si>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</si>
  <si>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</si>
  <si>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</si>
  <si>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</si>
  <si>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</si>
  <si>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</si>
  <si>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</si>
  <si>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</si>
  <si>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</si>
  <si>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</si>
  <si>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</si>
  <si>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</si>
  <si>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</si>
  <si>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</si>
  <si>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</si>
  <si>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</si>
  <si>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</si>
  <si>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</si>
  <si>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</si>
  <si>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</si>
  <si>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</si>
  <si>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</si>
  <si>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</si>
  <si>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</si>
  <si>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</si>
  <si>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</si>
  <si>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</si>
  <si>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</si>
  <si>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</si>
  <si>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</si>
  <si>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</si>
  <si>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</si>
  <si>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</si>
  <si>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</si>
  <si>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</si>
  <si>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</si>
  <si>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</si>
  <si>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</si>
  <si>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</si>
  <si>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</si>
  <si>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</si>
  <si>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</si>
  <si>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</si>
  <si>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</si>
  <si>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</si>
  <si>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</si>
  <si>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</si>
  <si>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</si>
  <si>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</si>
  <si>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</si>
  <si>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</si>
  <si>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</si>
  <si>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</si>
  <si>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</si>
  <si>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</si>
  <si>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</si>
  <si>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</si>
  <si>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</si>
  <si>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</si>
  <si>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</si>
  <si>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</si>
  <si>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</si>
  <si>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</si>
  <si>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</si>
  <si>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</si>
  <si>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</si>
  <si>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</si>
  <si>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</si>
  <si>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</si>
  <si>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</si>
  <si>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</si>
  <si>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</si>
  <si>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</si>
  <si>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</si>
  <si>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</si>
  <si>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</si>
  <si>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</si>
  <si>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</si>
  <si>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</si>
  <si>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</si>
  <si>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</si>
  <si>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</si>
  <si>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</si>
  <si>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</si>
  <si>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</si>
  <si>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</si>
  <si>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</si>
  <si>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</si>
  <si>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</si>
  <si>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</si>
  <si>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</si>
  <si>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</si>
  <si>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</si>
  <si>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</si>
  <si>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</si>
  <si>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</si>
  <si>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</si>
  <si>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</si>
  <si>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</si>
  <si>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</si>
  <si>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</si>
  <si>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</si>
  <si>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</si>
  <si>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</si>
  <si>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</si>
  <si>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</si>
  <si>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</si>
  <si>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</si>
  <si>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</si>
  <si>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</si>
  <si>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</si>
  <si>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</si>
  <si>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</si>
  <si>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</si>
  <si>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</si>
  <si>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</si>
  <si>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</si>
  <si>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</si>
  <si>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</si>
  <si>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</si>
  <si>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</si>
  <si>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</si>
  <si>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</si>
  <si>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</si>
  <si>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</si>
  <si>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</si>
  <si>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</si>
  <si>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</si>
  <si>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</si>
  <si>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</si>
  <si>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</si>
  <si>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</si>
  <si>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</si>
  <si>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</si>
  <si>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</si>
  <si>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</si>
  <si>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</si>
  <si>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</si>
  <si>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</si>
  <si>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</si>
  <si>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</si>
  <si>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</si>
  <si>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</si>
  <si>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</si>
  <si>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</si>
  <si>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</si>
  <si>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</si>
  <si>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</si>
  <si>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</si>
  <si>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</si>
  <si>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</si>
  <si>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</si>
  <si>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</si>
  <si>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</si>
  <si>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</si>
  <si>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</si>
  <si>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</si>
  <si>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</si>
  <si>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</si>
  <si>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</si>
  <si>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</si>
  <si>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</si>
  <si>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</si>
  <si>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</si>
  <si>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</si>
  <si>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</si>
  <si>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</si>
  <si>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</si>
  <si>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</si>
  <si>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</si>
  <si>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</si>
  <si>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</si>
  <si>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</si>
  <si>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</si>
  <si>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</si>
  <si>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</si>
  <si>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</si>
  <si>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</si>
  <si>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</si>
  <si>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</si>
  <si>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</si>
  <si>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</si>
  <si>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</si>
  <si>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</si>
  <si>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</si>
  <si>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</si>
  <si>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</si>
  <si>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</si>
  <si>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</si>
  <si>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</si>
  <si>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</si>
  <si>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</si>
  <si>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</si>
  <si>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</si>
  <si>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</si>
  <si>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</si>
  <si>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</si>
  <si>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</si>
  <si>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</si>
  <si>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</si>
  <si>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</si>
  <si>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</si>
  <si>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</si>
  <si>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</si>
  <si>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</si>
  <si>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</si>
  <si>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</si>
  <si>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</si>
  <si>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</si>
  <si>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</si>
  <si>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</si>
  <si>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</si>
  <si>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</si>
  <si>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</si>
  <si>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</si>
  <si>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</si>
  <si>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</si>
  <si>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</si>
  <si>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</si>
  <si>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</si>
  <si>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</si>
  <si>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</si>
  <si>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</si>
  <si>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</si>
  <si>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</si>
  <si>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</si>
  <si>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</si>
  <si>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</si>
  <si>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</si>
  <si>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</si>
  <si>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</si>
  <si>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</si>
  <si>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</si>
  <si>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</si>
  <si>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</si>
  <si>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</si>
  <si>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</si>
  <si>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</si>
  <si>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</si>
  <si>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</si>
  <si>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</si>
  <si>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</si>
  <si>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</si>
  <si>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</si>
  <si>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</si>
  <si>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</si>
  <si>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</si>
  <si>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</si>
  <si>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</si>
  <si>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</si>
  <si>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</si>
  <si>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</si>
  <si>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</si>
  <si>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</si>
  <si>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</si>
  <si>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</si>
  <si>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</si>
  <si>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</si>
  <si>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</si>
  <si>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</si>
  <si>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</si>
  <si>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</si>
  <si>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</si>
  <si>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</si>
  <si>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</si>
  <si>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</si>
  <si>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</si>
  <si>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</si>
  <si>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</si>
  <si>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</si>
  <si>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</si>
  <si>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</si>
  <si>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</si>
  <si>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</si>
  <si>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</si>
  <si>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</si>
  <si>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</si>
  <si>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</si>
  <si>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</si>
  <si>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</si>
  <si>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</si>
  <si>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</si>
  <si>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</si>
  <si>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</si>
  <si>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</si>
  <si>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</si>
  <si>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</si>
  <si>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</si>
  <si>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</si>
  <si>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</si>
  <si>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</si>
  <si>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</si>
  <si>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</si>
  <si>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</si>
  <si>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</si>
  <si>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</si>
  <si>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</si>
  <si>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</si>
  <si>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</si>
  <si>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</si>
  <si>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</si>
  <si>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</si>
  <si>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</si>
  <si>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</si>
  <si>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</si>
  <si>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</si>
  <si>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</si>
  <si>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</si>
  <si>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</si>
  <si>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</si>
  <si>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</si>
  <si>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</si>
  <si>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</si>
  <si>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</si>
  <si>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</si>
  <si>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</si>
  <si>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</si>
  <si>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</si>
  <si>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</si>
  <si>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</si>
  <si>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</si>
  <si>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</si>
  <si>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</si>
  <si>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</si>
  <si>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</si>
  <si>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</si>
  <si>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</si>
  <si>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</si>
  <si>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</si>
  <si>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</si>
  <si>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</si>
  <si>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</si>
  <si>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</si>
  <si>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</si>
  <si>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</si>
  <si>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</si>
  <si>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</si>
  <si>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</si>
  <si>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</si>
  <si>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</si>
  <si>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</si>
  <si>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</si>
  <si>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</si>
  <si>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</si>
  <si>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</si>
  <si>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</si>
  <si>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</si>
  <si>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</si>
  <si>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</si>
  <si>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</si>
  <si>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</si>
  <si>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</si>
  <si>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</si>
  <si>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</si>
  <si>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</si>
  <si>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</si>
  <si>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</si>
  <si>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</si>
  <si>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</si>
  <si>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</si>
  <si>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</si>
  <si>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</si>
  <si>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</si>
  <si>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</si>
  <si>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</si>
  <si>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</si>
  <si>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</si>
  <si>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</si>
  <si>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</si>
  <si>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</si>
  <si>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</si>
  <si>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</si>
  <si>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</si>
  <si>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</si>
  <si>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</si>
  <si>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</si>
  <si>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</si>
  <si>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</si>
  <si>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</si>
  <si>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</si>
  <si>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</si>
  <si>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</si>
  <si>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</si>
  <si>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</si>
  <si>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</si>
  <si>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</si>
  <si>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</si>
  <si>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</si>
  <si>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</si>
  <si>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</si>
  <si>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</si>
  <si>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</si>
  <si>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</si>
  <si>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</si>
  <si>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</si>
  <si>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</si>
  <si>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</si>
  <si>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</si>
  <si>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</si>
  <si>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</si>
  <si>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</si>
  <si>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</si>
  <si>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</si>
  <si>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</si>
  <si>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</si>
  <si>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</si>
  <si>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</si>
  <si>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</si>
  <si>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</si>
  <si>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</si>
  <si>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</si>
  <si>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</si>
  <si>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</si>
  <si>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</si>
  <si>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</si>
  <si>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</si>
  <si>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</si>
  <si>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</si>
  <si>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</si>
  <si>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</si>
  <si>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</si>
  <si>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</si>
  <si>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</si>
  <si>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</si>
  <si>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</si>
  <si>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</si>
  <si>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</si>
  <si>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</si>
  <si>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</si>
  <si>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</si>
  <si>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</si>
  <si>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</si>
  <si>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</si>
  <si>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</si>
  <si>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</si>
  <si>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</si>
  <si>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</si>
  <si>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</si>
  <si>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</si>
  <si>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</si>
  <si>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</si>
  <si>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</si>
  <si>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</si>
  <si>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</si>
  <si>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</si>
  <si>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</si>
  <si>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</si>
  <si>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</si>
  <si>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</si>
  <si>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</si>
  <si>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</si>
  <si>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</si>
  <si>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</si>
  <si>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</si>
  <si>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</si>
  <si>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</si>
  <si>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</si>
  <si>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</si>
  <si>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</si>
  <si>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</si>
  <si>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</si>
  <si>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</si>
  <si>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</si>
  <si>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</si>
  <si>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</si>
  <si>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</si>
  <si>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</si>
  <si>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</si>
  <si>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</si>
  <si>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</si>
  <si>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</si>
  <si>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</si>
  <si>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</si>
  <si>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</si>
  <si>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</si>
  <si>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</si>
  <si>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</si>
  <si>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</si>
  <si>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</si>
  <si>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</si>
  <si>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</si>
  <si>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</si>
  <si>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</si>
  <si>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</si>
  <si>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</si>
  <si>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</si>
  <si>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</si>
  <si>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</si>
  <si>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</si>
  <si>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</si>
  <si>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</si>
  <si>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</si>
  <si>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</si>
  <si>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</si>
  <si>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</si>
  <si>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</si>
  <si>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</si>
  <si>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</si>
  <si>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</si>
  <si>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</si>
  <si>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</si>
  <si>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</si>
  <si>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</si>
  <si>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</si>
  <si>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</si>
  <si>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</si>
  <si>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</si>
  <si>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</si>
  <si>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</si>
  <si>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</si>
  <si>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</si>
  <si>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</si>
  <si>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</si>
  <si>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</si>
  <si>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</si>
  <si>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</si>
  <si>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</si>
  <si>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</si>
  <si>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</si>
  <si>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</si>
  <si>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</si>
  <si>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</si>
  <si>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</si>
  <si>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</si>
  <si>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</si>
  <si>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</si>
  <si>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</si>
  <si>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</si>
  <si>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</si>
  <si>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</si>
  <si>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</si>
  <si>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</si>
  <si>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</si>
  <si>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</si>
  <si>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</si>
  <si>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</si>
  <si>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</si>
  <si>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</si>
  <si>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</si>
  <si>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</si>
  <si>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</si>
  <si>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</si>
  <si>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</si>
  <si>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</si>
  <si>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</si>
  <si>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</si>
  <si>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</si>
  <si>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</si>
  <si>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</si>
  <si>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</si>
  <si>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</si>
  <si>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</si>
  <si>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</si>
  <si>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</si>
  <si>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</si>
  <si>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</si>
  <si>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</si>
  <si>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</si>
  <si>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</si>
  <si>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</si>
  <si>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</si>
  <si>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</si>
  <si>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</si>
  <si>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</si>
  <si>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</si>
  <si>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</si>
  <si>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</si>
  <si>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</si>
  <si>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</si>
  <si>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</si>
  <si>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</si>
  <si>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</si>
  <si>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</si>
  <si>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</si>
  <si>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</si>
  <si>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</si>
  <si>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</si>
  <si>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</si>
  <si>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</si>
  <si>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</si>
  <si>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</si>
  <si>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</si>
  <si>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</si>
  <si>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</si>
  <si>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</si>
  <si>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</si>
  <si>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</si>
  <si>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</si>
  <si>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</si>
  <si>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</si>
  <si>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</si>
  <si>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</si>
  <si>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</si>
  <si>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</si>
  <si>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</si>
  <si>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</si>
  <si>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</si>
  <si>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</si>
  <si>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</si>
  <si>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</si>
  <si>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</si>
  <si>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</si>
  <si>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</si>
  <si>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</si>
  <si>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</si>
  <si>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</si>
  <si>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</si>
  <si>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</si>
  <si>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</si>
  <si>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</si>
  <si>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</si>
  <si>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</si>
  <si>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</si>
  <si>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</si>
  <si>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</si>
  <si>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</si>
  <si>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</si>
  <si>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</si>
  <si>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</si>
  <si>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</si>
  <si>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</si>
  <si>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</si>
  <si>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</si>
  <si>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</si>
  <si>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</si>
  <si>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</si>
  <si>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</si>
  <si>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</si>
  <si>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</si>
  <si>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</si>
  <si>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</si>
  <si>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</si>
  <si>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</si>
  <si>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</si>
  <si>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</si>
  <si>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</si>
  <si>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</si>
  <si>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</si>
  <si>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</si>
  <si>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</si>
  <si>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</si>
  <si>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</si>
  <si>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</si>
  <si>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</si>
  <si>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</si>
  <si>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</si>
  <si>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</si>
  <si>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</si>
  <si>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</si>
  <si>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</si>
  <si>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</si>
  <si>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</si>
  <si>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</si>
  <si>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</si>
  <si>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</si>
  <si>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</si>
  <si>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</si>
  <si>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</si>
  <si>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</si>
  <si>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</si>
  <si>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</si>
  <si>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</si>
  <si>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</si>
  <si>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</si>
  <si>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</si>
  <si>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</si>
  <si>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</si>
  <si>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</si>
  <si>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</si>
  <si>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</si>
  <si>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</si>
  <si>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</si>
  <si>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</si>
  <si>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</si>
  <si>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</si>
  <si>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</si>
  <si>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</si>
  <si>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</si>
  <si>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</si>
  <si>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</si>
  <si>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</si>
  <si>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</si>
  <si>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</si>
  <si>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</si>
  <si>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</si>
  <si>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</si>
  <si>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</si>
  <si>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</si>
  <si>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</si>
  <si>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</si>
  <si>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</si>
  <si>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</si>
  <si>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</si>
  <si>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</si>
  <si>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</si>
  <si>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</si>
  <si>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</si>
  <si>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</si>
  <si>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</si>
  <si>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</si>
  <si>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</si>
  <si>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</si>
  <si>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</si>
  <si>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</si>
  <si>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</si>
  <si>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</si>
  <si>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</si>
  <si>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</si>
  <si>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</si>
  <si>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</si>
  <si>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</si>
  <si>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</si>
  <si>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</si>
  <si>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</si>
  <si>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</si>
  <si>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</si>
  <si>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</si>
  <si>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</si>
  <si>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</si>
  <si>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</si>
  <si>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</si>
  <si>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</si>
  <si>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</si>
  <si>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</si>
  <si>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</si>
  <si>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</si>
  <si>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</si>
  <si>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</si>
  <si>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</si>
  <si>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</si>
  <si>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</si>
  <si>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</si>
  <si>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</si>
  <si>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</si>
  <si>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</si>
  <si>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</si>
  <si>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</si>
  <si>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</si>
  <si>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</si>
  <si>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</si>
  <si>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</si>
  <si>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</si>
  <si>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</si>
  <si>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</si>
  <si>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</si>
  <si>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</si>
  <si>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</si>
  <si>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</si>
  <si>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</si>
  <si>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</si>
  <si>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</si>
  <si>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</si>
  <si>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</si>
  <si>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</si>
  <si>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</si>
  <si>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</si>
  <si>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</si>
  <si>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</si>
  <si>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</si>
  <si>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</si>
  <si>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</si>
  <si>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</si>
  <si>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</si>
  <si>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</si>
  <si>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</si>
  <si>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</si>
  <si>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</si>
  <si>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</si>
  <si>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</si>
  <si>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</si>
  <si>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</si>
  <si>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</si>
  <si>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</si>
  <si>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</si>
  <si>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</si>
  <si>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</si>
  <si>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</si>
  <si>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</si>
  <si>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</si>
  <si>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</si>
  <si>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</si>
  <si>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</si>
  <si>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</si>
  <si>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</si>
  <si>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</si>
  <si>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</si>
  <si>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</si>
  <si>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</si>
  <si>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</si>
  <si>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</si>
  <si>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</si>
  <si>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</si>
  <si>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</si>
  <si>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</si>
  <si>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</si>
  <si>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</si>
  <si>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</si>
  <si>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</si>
  <si>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</si>
  <si>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</si>
  <si>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</si>
  <si>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</si>
  <si>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</si>
  <si>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</si>
  <si>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</si>
  <si>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</si>
  <si>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</si>
  <si>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</si>
  <si>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</si>
  <si>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</si>
  <si>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</si>
  <si>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</si>
  <si>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</si>
  <si>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</si>
  <si>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</si>
  <si>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</si>
  <si>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</si>
  <si>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</si>
  <si>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</si>
  <si>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</si>
  <si>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</si>
  <si>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</si>
  <si>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</si>
  <si>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</si>
  <si>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</si>
  <si>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</si>
  <si>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</si>
  <si>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</si>
  <si>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</si>
  <si>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</si>
  <si>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</si>
  <si>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</si>
  <si>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</si>
  <si>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</si>
  <si>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</si>
  <si>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</si>
  <si>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</si>
  <si>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</si>
  <si>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</si>
  <si>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</si>
  <si>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</si>
  <si>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</si>
  <si>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</si>
  <si>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</si>
  <si>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</si>
  <si>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</si>
  <si>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</si>
  <si>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</si>
  <si>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</si>
  <si>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</si>
  <si>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</si>
  <si>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</si>
  <si>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</si>
  <si>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</si>
  <si>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</si>
  <si>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</si>
  <si>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</si>
  <si>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</si>
  <si>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</si>
  <si>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</si>
  <si>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</si>
  <si>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</si>
  <si>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</si>
  <si>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</si>
  <si>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</si>
  <si>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</si>
  <si>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</si>
  <si>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</si>
  <si>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</si>
  <si>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</si>
  <si>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</si>
  <si>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</si>
  <si>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</si>
  <si>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</si>
  <si>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</si>
  <si>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</si>
  <si>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</si>
  <si>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</si>
  <si>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</si>
  <si>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</si>
  <si>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</si>
  <si>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</si>
  <si>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</si>
  <si>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</si>
  <si>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</si>
  <si>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</si>
  <si>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</si>
  <si>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</si>
  <si>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</si>
  <si>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</si>
  <si>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</si>
  <si>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</si>
  <si>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</si>
  <si>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</si>
  <si>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</si>
  <si>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</si>
  <si>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</si>
  <si>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</si>
  <si>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</si>
  <si>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</si>
  <si>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</si>
  <si>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</si>
  <si>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</si>
  <si>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</si>
  <si>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</si>
  <si>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</si>
  <si>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</si>
  <si>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</si>
  <si>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</si>
  <si>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</si>
  <si>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</si>
  <si>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</si>
  <si>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</si>
  <si>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</si>
  <si>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</si>
  <si>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</si>
  <si>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</si>
  <si>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</si>
  <si>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</si>
  <si>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</si>
  <si>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</si>
  <si>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</si>
  <si>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</si>
  <si>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</si>
  <si>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</si>
  <si>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</si>
  <si>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</si>
  <si>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</si>
  <si>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</si>
  <si>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</si>
  <si>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</si>
  <si>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</si>
  <si>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</si>
  <si>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</si>
  <si>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</si>
  <si>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</si>
  <si>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</si>
  <si>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</si>
  <si>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</si>
  <si>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</si>
  <si>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</si>
  <si>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</si>
  <si>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</si>
  <si>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</si>
  <si>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</si>
  <si>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</si>
  <si>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</si>
  <si>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</si>
  <si>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</si>
  <si>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</si>
  <si>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</si>
  <si>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</si>
  <si>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</si>
  <si>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</si>
  <si>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</si>
  <si>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</si>
  <si>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</si>
  <si>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</si>
  <si>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</si>
  <si>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</si>
  <si>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</si>
  <si>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</si>
  <si>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</si>
  <si>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</si>
  <si>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</si>
  <si>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</si>
  <si>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</si>
  <si>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</si>
  <si>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</si>
  <si>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</si>
  <si>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</si>
  <si>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</si>
  <si>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</si>
  <si>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</si>
  <si>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</si>
  <si>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</si>
  <si>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</si>
  <si>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</si>
  <si>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</si>
  <si>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</si>
  <si>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</si>
  <si>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</si>
  <si>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</si>
  <si>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</si>
  <si>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</si>
  <si>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</si>
  <si>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</si>
  <si>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</si>
  <si>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</si>
  <si>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</si>
  <si>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</si>
  <si>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</si>
  <si>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</si>
  <si>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</si>
  <si>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</si>
  <si>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</si>
  <si>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</si>
  <si>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</si>
  <si>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</si>
  <si>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</si>
  <si>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</si>
  <si>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</si>
  <si>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</si>
  <si>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</si>
  <si>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</si>
  <si>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</si>
  <si>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</si>
  <si>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</si>
  <si>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</si>
  <si>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</si>
  <si>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</si>
  <si>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</si>
  <si>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</si>
  <si>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</si>
  <si>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</si>
  <si>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</si>
  <si>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</si>
  <si>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</si>
  <si>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</si>
  <si>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</si>
  <si>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</si>
  <si>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</si>
  <si>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</si>
  <si>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</si>
  <si>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</si>
  <si>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</si>
  <si>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</si>
  <si>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</si>
  <si>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</si>
  <si>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</si>
  <si>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</si>
  <si>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</si>
  <si>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</si>
  <si>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</si>
  <si>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</si>
  <si>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</si>
  <si>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</si>
  <si>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</si>
  <si>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</si>
  <si>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</si>
  <si>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</si>
  <si>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</si>
  <si>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</si>
  <si>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</si>
  <si>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</si>
  <si>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</si>
  <si>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</si>
  <si>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</si>
  <si>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</si>
  <si>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</si>
  <si>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</si>
  <si>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</si>
  <si>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</si>
  <si>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</si>
  <si>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</si>
  <si>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</si>
  <si>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</si>
  <si>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</si>
  <si>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</si>
  <si>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</si>
  <si>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</si>
  <si>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</si>
  <si>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</si>
  <si>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</si>
  <si>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</si>
  <si>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</si>
  <si>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</si>
  <si>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</si>
  <si>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</si>
  <si>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</si>
  <si>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</si>
  <si>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</si>
  <si>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</si>
  <si>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</si>
  <si>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</si>
  <si>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</si>
  <si>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</si>
  <si>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</si>
  <si>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</si>
  <si>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</si>
  <si>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</si>
  <si>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</si>
  <si>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</si>
  <si>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</si>
  <si>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</si>
  <si>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</si>
  <si>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</si>
  <si>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</si>
  <si>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</si>
  <si>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</si>
  <si>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</si>
  <si>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</si>
  <si>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</si>
  <si>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</si>
  <si>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</si>
  <si>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</si>
  <si>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</si>
  <si>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</si>
  <si>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</si>
  <si>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</si>
  <si>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</si>
  <si>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</si>
  <si>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</si>
  <si>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</si>
  <si>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</si>
  <si>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</si>
  <si>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</si>
  <si>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</si>
  <si>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</si>
  <si>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</si>
  <si>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</si>
  <si>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</si>
  <si>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</si>
  <si>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</si>
  <si>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</si>
  <si>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</si>
  <si>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</si>
  <si>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</si>
  <si>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</si>
  <si>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</si>
  <si>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</si>
  <si>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</si>
  <si>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</si>
  <si>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</si>
  <si>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</si>
  <si>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</si>
  <si>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</si>
  <si>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</si>
  <si>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</si>
  <si>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</si>
  <si>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</si>
  <si>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</si>
  <si>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</si>
  <si>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</si>
  <si>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</si>
  <si>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</si>
  <si>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</si>
  <si>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</si>
  <si>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</si>
  <si>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</si>
  <si>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</si>
  <si>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</si>
  <si>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</si>
  <si>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</si>
  <si>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</si>
  <si>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</si>
  <si>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</si>
  <si>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</si>
  <si>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</si>
  <si>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</si>
  <si>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</si>
  <si>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</si>
  <si>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</si>
  <si>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</si>
  <si>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</si>
  <si>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</si>
  <si>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</si>
  <si>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</si>
  <si>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</si>
  <si>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</si>
  <si>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</si>
  <si>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</si>
  <si>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</si>
  <si>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</si>
  <si>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</si>
  <si>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</si>
  <si>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</si>
  <si>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</si>
  <si>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</si>
  <si>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</si>
  <si>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</si>
  <si>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</si>
  <si>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</si>
  <si>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</si>
  <si>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</si>
  <si>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</si>
  <si>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</si>
  <si>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</si>
  <si>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</si>
  <si>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</si>
  <si>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</si>
  <si>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</si>
  <si>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</si>
  <si>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</si>
  <si>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</si>
  <si>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</si>
  <si>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</si>
  <si>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</si>
  <si>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</si>
  <si>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</si>
  <si>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</si>
  <si>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</si>
  <si>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</si>
  <si>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</si>
  <si>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</si>
  <si>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</si>
  <si>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</si>
  <si>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</si>
  <si>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</si>
  <si>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</si>
  <si>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</si>
  <si>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</si>
  <si>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</si>
  <si>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</si>
  <si>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</si>
  <si>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</si>
  <si>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</si>
  <si>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</si>
  <si>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</si>
  <si>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</si>
  <si>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</si>
  <si>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</si>
  <si>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</si>
  <si>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</si>
  <si>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</si>
  <si>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</si>
  <si>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</si>
  <si>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</si>
  <si>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</si>
  <si>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</si>
  <si>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</si>
  <si>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</si>
  <si>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</si>
  <si>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</si>
  <si>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</si>
  <si>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</si>
  <si>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</si>
  <si>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</si>
  <si>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</si>
  <si>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</si>
  <si>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</si>
  <si>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</si>
  <si>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</si>
  <si>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</si>
  <si>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</si>
  <si>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</si>
  <si>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</si>
  <si>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</si>
  <si>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</si>
  <si>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</si>
  <si>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</si>
  <si>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</si>
  <si>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</si>
  <si>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</si>
  <si>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</si>
  <si>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</si>
  <si>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</si>
  <si>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</si>
  <si>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</si>
  <si>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</si>
  <si>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</si>
  <si>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</si>
  <si>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</si>
  <si>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</si>
  <si>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</si>
  <si>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</si>
  <si>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</si>
  <si>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</si>
  <si>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</si>
  <si>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</si>
  <si>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</si>
  <si>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</si>
  <si>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</si>
  <si>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</si>
  <si>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</si>
  <si>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</si>
  <si>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</si>
  <si>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</si>
  <si>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</si>
  <si>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</si>
  <si>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</si>
  <si>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</si>
  <si>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</si>
  <si>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</si>
  <si>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</si>
  <si>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</si>
  <si>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</si>
  <si>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</si>
  <si>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</si>
  <si>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</si>
  <si>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</si>
  <si>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</si>
  <si>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</si>
  <si>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</si>
  <si>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</si>
  <si>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</si>
  <si>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</si>
  <si>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</si>
  <si>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</si>
  <si>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</si>
  <si>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</si>
  <si>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</si>
  <si>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</si>
  <si>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</si>
  <si>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</si>
  <si>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</si>
  <si>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</si>
  <si>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</si>
  <si>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</si>
  <si>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</si>
  <si>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</si>
  <si>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</si>
  <si>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</si>
  <si>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</si>
  <si>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</si>
  <si>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</si>
  <si>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</si>
  <si>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</si>
  <si>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</si>
  <si>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</si>
  <si>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</si>
  <si>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</si>
  <si>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</si>
  <si>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</si>
  <si>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</si>
  <si>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</si>
  <si>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</si>
  <si>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</si>
  <si>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</si>
  <si>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</si>
  <si>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</si>
  <si>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</si>
  <si>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</si>
  <si>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</si>
  <si>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</si>
  <si>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</si>
  <si>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</si>
  <si>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</si>
  <si>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</si>
  <si>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</si>
  <si>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</si>
  <si>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</si>
  <si>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</si>
  <si>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</si>
  <si>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</si>
  <si>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</si>
  <si>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</si>
  <si>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</si>
  <si>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</si>
  <si>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</si>
  <si>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</si>
  <si>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</si>
  <si>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</si>
  <si>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</si>
  <si>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</si>
  <si>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</si>
  <si>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</si>
  <si>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</si>
  <si>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</si>
  <si>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</si>
  <si>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</si>
  <si>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</si>
  <si>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</si>
  <si>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</si>
  <si>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</si>
  <si>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</si>
  <si>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</si>
  <si>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</si>
  <si>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</si>
  <si>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</si>
  <si>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</si>
  <si>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</si>
  <si>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</si>
  <si>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</si>
  <si>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</si>
  <si>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</si>
  <si>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</si>
  <si>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</si>
  <si>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</si>
  <si>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</si>
  <si>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</si>
  <si>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</si>
  <si>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</si>
  <si>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</si>
  <si>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</si>
  <si>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</si>
  <si>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</si>
  <si>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</si>
  <si>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</si>
  <si>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</si>
  <si>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</si>
  <si>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</si>
  <si>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</si>
  <si>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</si>
  <si>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</si>
  <si>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</si>
  <si>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</si>
  <si>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</si>
  <si>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</si>
  <si>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</si>
  <si>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</si>
  <si>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</si>
  <si>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</si>
  <si>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</si>
  <si>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</si>
  <si>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</si>
  <si>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</si>
  <si>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</si>
  <si>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</si>
  <si>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</si>
  <si>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</si>
  <si>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</si>
  <si>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</si>
  <si>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</si>
  <si>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</si>
  <si>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</si>
  <si>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</si>
  <si>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</si>
  <si>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</si>
  <si>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</si>
  <si>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</si>
  <si>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</si>
  <si>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</si>
  <si>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</si>
  <si>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</si>
  <si>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</si>
  <si>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</si>
  <si>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</si>
  <si>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</si>
  <si>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</si>
  <si>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</si>
  <si>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</si>
  <si>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</si>
  <si>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</si>
  <si>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</si>
  <si>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</si>
  <si>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</si>
  <si>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</si>
  <si>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</si>
  <si>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</si>
  <si>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</si>
  <si>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</si>
  <si>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</si>
  <si>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</si>
  <si>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</si>
  <si>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</si>
  <si>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</si>
  <si>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</si>
  <si>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</si>
  <si>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</si>
  <si>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</si>
  <si>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</si>
  <si>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</si>
  <si>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</si>
  <si>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</si>
  <si>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</si>
  <si>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</si>
  <si>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</si>
  <si>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</si>
  <si>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</si>
  <si>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</si>
  <si>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</si>
  <si>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</si>
  <si>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</si>
  <si>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</si>
  <si>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</si>
  <si>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</si>
  <si>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</si>
  <si>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</si>
  <si>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</si>
  <si>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</si>
  <si>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</si>
  <si>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</si>
  <si>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</si>
  <si>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</si>
  <si>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</si>
  <si>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</si>
  <si>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</si>
  <si>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</si>
  <si>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</si>
  <si>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</si>
  <si>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</si>
  <si>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</si>
  <si>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</si>
  <si>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</si>
  <si>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</si>
  <si>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</si>
  <si>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</si>
  <si>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</si>
  <si>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</si>
  <si>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</si>
  <si>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</si>
  <si>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</si>
  <si>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</si>
  <si>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</si>
  <si>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</si>
  <si>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</si>
  <si>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</si>
  <si>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</si>
  <si>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</si>
  <si>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</si>
  <si>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</si>
  <si>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</si>
  <si>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</si>
  <si>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</si>
  <si>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</si>
  <si>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</si>
  <si>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</si>
  <si>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</si>
  <si>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</si>
  <si>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</si>
  <si>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</si>
  <si>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</si>
  <si>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</si>
  <si>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</si>
  <si>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</si>
  <si>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</si>
  <si>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</si>
  <si>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</si>
  <si>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</si>
  <si>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</si>
  <si>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</si>
  <si>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</si>
  <si>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</si>
  <si>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</si>
  <si>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</si>
  <si>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</si>
  <si>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</si>
  <si>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</si>
  <si>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</si>
  <si>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</si>
  <si>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</si>
  <si>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</si>
  <si>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</si>
  <si>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</si>
  <si>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</si>
  <si>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</si>
  <si>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</si>
  <si>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</si>
  <si>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</si>
  <si>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</si>
  <si>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</si>
  <si>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</si>
  <si>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</si>
  <si>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</si>
  <si>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</si>
  <si>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</si>
  <si>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</si>
  <si>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</si>
  <si>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</si>
  <si>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</si>
  <si>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</si>
  <si>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</si>
  <si>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</si>
  <si>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</si>
  <si>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</si>
  <si>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</si>
  <si>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</si>
  <si>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</si>
  <si>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</si>
  <si>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</si>
  <si>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</si>
  <si>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</si>
  <si>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</si>
  <si>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</si>
  <si>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</si>
  <si>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</si>
  <si>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</si>
  <si>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</si>
  <si>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</si>
  <si>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</si>
  <si>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</si>
  <si>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</si>
  <si>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</si>
  <si>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</si>
  <si>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</si>
  <si>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</si>
  <si>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</si>
  <si>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</si>
  <si>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</si>
  <si>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</si>
  <si>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</si>
  <si>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</si>
  <si>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</si>
  <si>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</si>
  <si>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</si>
  <si>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</si>
  <si>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</si>
  <si>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</si>
  <si>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</si>
  <si>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</si>
  <si>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</si>
  <si>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</si>
  <si>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</si>
  <si>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</si>
  <si>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</si>
  <si>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</si>
  <si>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</si>
  <si>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</si>
  <si>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</si>
  <si>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</si>
  <si>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</si>
  <si>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</si>
  <si>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</si>
  <si>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</si>
  <si>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</si>
  <si>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</si>
  <si>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</si>
  <si>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</si>
  <si>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</si>
  <si>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</si>
  <si>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</si>
  <si>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</si>
  <si>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</si>
  <si>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</si>
  <si>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</si>
  <si>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</si>
  <si>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</si>
  <si>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</si>
  <si>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</si>
  <si>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</si>
  <si>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</si>
  <si>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</si>
  <si>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</si>
  <si>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</si>
  <si>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</si>
  <si>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</si>
  <si>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</si>
  <si>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</si>
  <si>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</si>
  <si>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</si>
  <si>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</si>
  <si>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</si>
  <si>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</si>
  <si>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</si>
  <si>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</si>
  <si>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</si>
  <si>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</si>
  <si>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</si>
  <si>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</si>
  <si>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</si>
  <si>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</si>
  <si>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</si>
  <si>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</si>
  <si>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</si>
  <si>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</si>
  <si>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</si>
  <si>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</si>
  <si>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</si>
  <si>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</si>
  <si>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</si>
  <si>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</si>
  <si>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</si>
  <si>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</si>
  <si>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</si>
  <si>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</si>
  <si>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</si>
  <si>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</si>
  <si>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</si>
  <si>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</si>
  <si>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</si>
  <si>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</si>
  <si>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</si>
  <si>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</si>
  <si>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</si>
  <si>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</si>
  <si>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</si>
  <si>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</si>
  <si>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</si>
  <si>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</si>
  <si>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</si>
  <si>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</si>
  <si>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</si>
  <si>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</si>
  <si>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</si>
  <si>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</si>
  <si>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</si>
  <si>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</si>
  <si>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</si>
  <si>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</si>
  <si>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</si>
  <si>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</si>
  <si>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</si>
  <si>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</si>
  <si>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</si>
  <si>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</si>
  <si>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</si>
  <si>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</si>
  <si>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</si>
  <si>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</si>
  <si>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</si>
  <si>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</si>
  <si>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</si>
  <si>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</si>
  <si>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</si>
  <si>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</si>
  <si>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</si>
  <si>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</si>
  <si>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</si>
  <si>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</si>
  <si>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</si>
  <si>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</si>
  <si>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</si>
  <si>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</si>
  <si>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</si>
  <si>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</si>
  <si>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</si>
  <si>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</si>
  <si>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</si>
  <si>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</si>
  <si>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</si>
  <si>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</si>
  <si>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</si>
  <si>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</si>
  <si>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</si>
  <si>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</si>
  <si>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</si>
  <si>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</si>
  <si>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</si>
  <si>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</si>
  <si>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</si>
  <si>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</si>
  <si>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</si>
  <si>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</si>
  <si>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</si>
  <si>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</si>
  <si>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</si>
  <si>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</si>
  <si>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</si>
  <si>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</si>
  <si>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</si>
  <si>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</si>
  <si>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</si>
  <si>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</si>
  <si>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</si>
  <si>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</si>
  <si>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</si>
  <si>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</si>
  <si>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</si>
  <si>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</si>
  <si>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</si>
  <si>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</si>
  <si>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</si>
  <si>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</si>
  <si>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</si>
  <si>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</si>
  <si>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</si>
  <si>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</si>
  <si>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</si>
  <si>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</si>
  <si>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</si>
  <si>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</si>
  <si>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</si>
  <si>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</si>
  <si>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</si>
  <si>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</si>
  <si>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</si>
  <si>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</si>
  <si>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</si>
  <si>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</si>
  <si>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</si>
  <si>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</si>
  <si>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</si>
  <si>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</si>
  <si>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</si>
  <si>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</si>
  <si>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</si>
  <si>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</si>
  <si>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</si>
  <si>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</si>
  <si>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</si>
  <si>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</si>
  <si>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</si>
  <si>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</si>
  <si>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</si>
  <si>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</si>
  <si>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</si>
  <si>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</si>
  <si>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</si>
  <si>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</si>
  <si>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</si>
  <si>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</si>
  <si>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</si>
  <si>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</si>
  <si>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</si>
  <si>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</si>
  <si>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</si>
  <si>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</si>
  <si>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</si>
  <si>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</si>
  <si>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</si>
  <si>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</si>
  <si>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</si>
  <si>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</si>
  <si>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</si>
  <si>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</si>
  <si>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</si>
  <si>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</si>
  <si>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</si>
  <si>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</si>
  <si>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</si>
  <si>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</si>
  <si>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</si>
  <si>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</si>
  <si>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</si>
  <si>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</si>
  <si>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</si>
  <si>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</si>
  <si>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</si>
  <si>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</si>
  <si>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</si>
  <si>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</si>
  <si>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</si>
  <si>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</si>
  <si>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</si>
  <si>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</si>
  <si>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</si>
  <si>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</si>
  <si>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</si>
  <si>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</si>
  <si>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</si>
  <si>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</si>
  <si>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</si>
  <si>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</si>
  <si>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</si>
  <si>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</si>
  <si>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</si>
  <si>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</si>
  <si>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</si>
  <si>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</si>
  <si>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</si>
  <si>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</si>
  <si>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</si>
  <si>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</si>
  <si>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</si>
  <si>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</si>
  <si>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</si>
  <si>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</si>
  <si>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</si>
  <si>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</si>
  <si>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</si>
  <si>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</si>
  <si>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</si>
  <si>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</si>
  <si>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</si>
  <si>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</si>
  <si>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</si>
  <si>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</si>
  <si>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</si>
  <si>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</si>
  <si>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</si>
  <si>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</si>
  <si>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</si>
  <si>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</si>
  <si>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</si>
  <si>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</si>
  <si>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</si>
  <si>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</si>
  <si>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</si>
  <si>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</si>
  <si>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</si>
  <si>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</si>
  <si>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</si>
  <si>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</si>
  <si>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</si>
  <si>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</si>
  <si>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</si>
  <si>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</si>
  <si>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</si>
  <si>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</si>
  <si>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</si>
  <si>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</si>
  <si>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</si>
  <si>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</si>
  <si>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</si>
  <si>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</si>
  <si>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</si>
  <si>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</si>
  <si>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</si>
  <si>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</si>
  <si>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</si>
  <si>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</si>
  <si>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</si>
  <si>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</si>
  <si>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</si>
  <si>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</si>
  <si>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</si>
  <si>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</si>
  <si>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</si>
  <si>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</si>
  <si>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</si>
  <si>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</si>
  <si>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</si>
  <si>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</si>
  <si>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</si>
  <si>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</si>
  <si>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</si>
  <si>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</si>
  <si>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</si>
  <si>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</si>
  <si>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</si>
  <si>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</si>
  <si>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</si>
  <si>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</si>
  <si>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</si>
  <si>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</si>
  <si>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</si>
  <si>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</si>
  <si>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</si>
  <si>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</si>
  <si>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</si>
  <si>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</si>
  <si>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</si>
  <si>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</si>
  <si>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</si>
  <si>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</si>
  <si>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</si>
  <si>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</si>
  <si>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</si>
  <si>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</si>
  <si>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</si>
  <si>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</si>
  <si>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</si>
  <si>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</si>
  <si>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</si>
  <si>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</si>
  <si>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</si>
  <si>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</si>
  <si>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</si>
  <si>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</si>
  <si>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</si>
  <si>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</si>
  <si>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</si>
  <si>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</si>
  <si>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</si>
  <si>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</si>
  <si>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</si>
  <si>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</si>
  <si>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</si>
  <si>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</si>
  <si>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</si>
  <si>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</si>
  <si>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</si>
  <si>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</si>
  <si>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</si>
  <si>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</si>
  <si>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</si>
  <si>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</si>
  <si>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</si>
  <si>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</si>
  <si>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</si>
  <si>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</si>
  <si>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</si>
  <si>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</si>
  <si>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</si>
  <si>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</si>
  <si>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</si>
  <si>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</si>
  <si>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</si>
  <si>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</si>
  <si>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</si>
  <si>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</si>
  <si>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</si>
  <si>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</si>
  <si>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</si>
  <si>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</si>
  <si>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</si>
  <si>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</si>
  <si>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</si>
  <si>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</si>
  <si>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</si>
  <si>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</si>
  <si>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</si>
  <si>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</si>
  <si>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</si>
  <si>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</si>
  <si>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</si>
  <si>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</si>
  <si>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</si>
  <si>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</si>
  <si>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</si>
  <si>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</si>
  <si>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</si>
  <si>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</si>
  <si>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</si>
  <si>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</si>
  <si>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</si>
  <si>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</si>
  <si>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</si>
  <si>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</si>
  <si>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</si>
  <si>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</si>
  <si>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</si>
  <si>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</si>
  <si>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</si>
  <si>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</si>
  <si>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</si>
  <si>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</si>
  <si>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</si>
  <si>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</si>
  <si>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</si>
  <si>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</si>
  <si>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</si>
  <si>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</si>
  <si>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</si>
  <si>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</si>
  <si>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</si>
  <si>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</si>
  <si>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</si>
  <si>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</si>
  <si>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</si>
  <si>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</si>
  <si>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</si>
  <si>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</si>
  <si>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</si>
  <si>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</si>
  <si>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</si>
  <si>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</si>
  <si>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</si>
  <si>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</si>
  <si>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</si>
  <si>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</si>
  <si>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</si>
  <si>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</si>
  <si>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</si>
  <si>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</si>
  <si>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</si>
  <si>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</si>
  <si>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</si>
  <si>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</si>
  <si>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</si>
  <si>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</si>
  <si>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</si>
  <si>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</si>
  <si>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</si>
  <si>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</si>
  <si>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</si>
  <si>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</si>
  <si>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</si>
  <si>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</si>
  <si>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</si>
  <si>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</si>
  <si>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</si>
  <si>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</si>
  <si>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</si>
  <si>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</si>
  <si>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</si>
  <si>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</si>
  <si>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</si>
  <si>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</si>
  <si>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</si>
  <si>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</si>
  <si>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</si>
  <si>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</si>
  <si>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</si>
  <si>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</si>
  <si>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</si>
  <si>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</si>
  <si>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</si>
  <si>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</si>
  <si>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</si>
  <si>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</si>
  <si>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</si>
  <si>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</si>
  <si>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</si>
  <si>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</si>
  <si>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</si>
  <si>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</si>
  <si>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</si>
  <si>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</si>
  <si>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</si>
  <si>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</si>
  <si>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</si>
  <si>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</si>
  <si>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</si>
  <si>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</si>
  <si>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</si>
  <si>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</si>
  <si>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</si>
  <si>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</si>
  <si>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</si>
  <si>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</si>
  <si>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</si>
  <si>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</si>
  <si>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</si>
  <si>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</si>
  <si>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</si>
  <si>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</si>
  <si>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</si>
  <si>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</si>
  <si>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</si>
  <si>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</si>
  <si>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</si>
  <si>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</si>
  <si>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</si>
  <si>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</si>
  <si>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</si>
  <si>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</si>
  <si>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</si>
  <si>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</si>
  <si>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</si>
  <si>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</si>
  <si>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</si>
  <si>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</si>
  <si>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</si>
  <si>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</si>
  <si>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</si>
  <si>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</si>
  <si>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</si>
  <si>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</si>
  <si>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</si>
  <si>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</si>
  <si>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</si>
  <si>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</si>
  <si>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</si>
  <si>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</si>
  <si>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</si>
  <si>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</si>
  <si>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</si>
  <si>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</si>
  <si>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</si>
  <si>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</si>
  <si>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</si>
  <si>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</si>
  <si>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</si>
  <si>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</si>
  <si>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</si>
  <si>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</si>
  <si>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</si>
  <si>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</si>
  <si>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</si>
  <si>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</si>
  <si>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</si>
  <si>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</si>
  <si>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</si>
  <si>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</si>
  <si>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</si>
  <si>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</si>
  <si>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</si>
  <si>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</si>
  <si>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</si>
  <si>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</si>
  <si>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</si>
  <si>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</si>
  <si>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</si>
  <si>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</si>
  <si>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</si>
  <si>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</si>
  <si>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</si>
  <si>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</si>
  <si>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</si>
  <si>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</si>
  <si>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</si>
  <si>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</si>
  <si>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</si>
  <si>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</si>
  <si>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</si>
  <si>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</si>
  <si>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</si>
  <si>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</si>
  <si>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</si>
  <si>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</si>
  <si>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</si>
  <si>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</si>
  <si>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</si>
  <si>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</si>
  <si>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</si>
  <si>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</si>
  <si>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</si>
  <si>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</si>
  <si>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</si>
  <si>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</si>
  <si>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</si>
  <si>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</si>
  <si>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</si>
  <si>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</si>
  <si>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</si>
  <si>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</si>
  <si>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</si>
  <si>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</si>
  <si>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</si>
  <si>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</si>
  <si>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</si>
  <si>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</si>
  <si>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</si>
  <si>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</si>
  <si>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</si>
  <si>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</si>
  <si>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</si>
  <si>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</si>
  <si>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</si>
  <si>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</si>
  <si>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</si>
  <si>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</si>
  <si>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</si>
  <si>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</si>
  <si>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</si>
  <si>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</si>
  <si>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</si>
  <si>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</si>
  <si>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</si>
  <si>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</si>
  <si>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</si>
  <si>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</si>
  <si>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</si>
  <si>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</si>
  <si>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</si>
  <si>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</si>
  <si>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</si>
  <si>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</si>
  <si>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</si>
  <si>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</si>
  <si>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</si>
  <si>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</si>
  <si>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</si>
  <si>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</si>
  <si>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</si>
  <si>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</si>
  <si>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</si>
  <si>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</si>
  <si>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</si>
  <si>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</si>
  <si>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</si>
  <si>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</si>
  <si>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</si>
  <si>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</si>
  <si>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</si>
  <si>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</si>
  <si>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</si>
  <si>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</si>
  <si>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</si>
  <si>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</si>
  <si>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</si>
  <si>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</si>
  <si>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</si>
  <si>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</si>
  <si>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</si>
  <si>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</si>
  <si>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</si>
  <si>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</si>
  <si>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</si>
  <si>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</si>
  <si>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</si>
  <si>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</si>
  <si>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</si>
  <si>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</si>
  <si>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</si>
  <si>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</si>
  <si>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</si>
  <si>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</si>
  <si>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</si>
  <si>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</si>
  <si>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</si>
  <si>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</si>
  <si>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</si>
  <si>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</si>
  <si>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</si>
  <si>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</si>
  <si>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</si>
  <si>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</si>
  <si>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</si>
  <si>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</si>
  <si>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</si>
  <si>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</si>
  <si>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</si>
  <si>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</si>
  <si>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</si>
  <si>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</si>
  <si>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</si>
  <si>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</si>
  <si>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</si>
  <si>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</si>
  <si>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</si>
  <si>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</si>
  <si>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</si>
  <si>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</si>
  <si>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</si>
  <si>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</si>
  <si>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</si>
  <si>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</si>
  <si>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</si>
  <si>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</si>
  <si>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</si>
  <si>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</si>
  <si>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</si>
  <si>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</si>
  <si>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</si>
  <si>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</si>
  <si>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</si>
  <si>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</si>
  <si>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</si>
  <si>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</si>
  <si>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</si>
  <si>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</si>
  <si>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</si>
  <si>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</si>
  <si>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</si>
  <si>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</si>
  <si>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</si>
  <si>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</si>
  <si>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</si>
  <si>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</si>
  <si>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</si>
  <si>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</si>
  <si>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</si>
  <si>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</si>
  <si>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</si>
  <si>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</si>
  <si>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</si>
  <si>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</si>
  <si>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</si>
  <si>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</si>
  <si>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</si>
  <si>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</si>
  <si>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</si>
  <si>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</si>
  <si>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</si>
  <si>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</si>
  <si>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</si>
  <si>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</si>
  <si>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</si>
  <si>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</si>
  <si>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</si>
  <si>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</si>
  <si>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</si>
  <si>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</si>
  <si>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</si>
  <si>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</si>
  <si>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</si>
  <si>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</si>
  <si>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</si>
  <si>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</si>
  <si>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</si>
  <si>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</si>
  <si>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</si>
  <si>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</si>
  <si>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</si>
  <si>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</si>
  <si>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</si>
  <si>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</si>
  <si>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</si>
  <si>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</si>
  <si>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</si>
  <si>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</si>
  <si>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</si>
  <si>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</si>
  <si>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</si>
  <si>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</si>
  <si>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</si>
  <si>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</si>
  <si>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</si>
  <si>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</si>
  <si>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</si>
  <si>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</si>
  <si>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</si>
  <si>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</si>
  <si>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</si>
  <si>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</si>
  <si>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</si>
  <si>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</si>
  <si>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</si>
  <si>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</si>
  <si>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</si>
  <si>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</si>
  <si>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</si>
  <si>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</si>
  <si>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</si>
  <si>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</si>
  <si>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</si>
  <si>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</si>
  <si>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</si>
  <si>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</si>
  <si>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</si>
  <si>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</si>
  <si>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</si>
  <si>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</si>
  <si>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</si>
  <si>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</si>
  <si>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</si>
  <si>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</si>
  <si>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</si>
  <si>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</si>
  <si>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</si>
  <si>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</si>
  <si>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</si>
  <si>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</si>
  <si>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</si>
  <si>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</si>
  <si>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</si>
  <si>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</si>
  <si>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</si>
  <si>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</si>
  <si>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</si>
  <si>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</si>
  <si>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</si>
  <si>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</si>
  <si>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</si>
  <si>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</si>
  <si>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</si>
  <si>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</si>
  <si>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</si>
  <si>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</si>
  <si>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</si>
  <si>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</si>
  <si>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</si>
  <si>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</si>
  <si>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</si>
  <si>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</si>
  <si>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</si>
  <si>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</si>
  <si>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</si>
  <si>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</si>
  <si>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</si>
  <si>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</si>
  <si>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</si>
  <si>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</si>
  <si>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</si>
  <si>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</si>
  <si>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</si>
  <si>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</si>
  <si>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</si>
  <si>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</si>
  <si>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</si>
  <si>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</si>
  <si>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</si>
  <si>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</si>
  <si>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</si>
  <si>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</si>
  <si>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</si>
  <si>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</si>
  <si>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</si>
  <si>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</si>
  <si>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</si>
  <si>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</si>
  <si>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</si>
  <si>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</si>
  <si>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</si>
  <si>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</si>
  <si>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</si>
  <si>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</si>
  <si>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</si>
  <si>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</si>
  <si>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</si>
  <si>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</si>
  <si>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</si>
  <si>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</si>
  <si>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</si>
  <si>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</si>
  <si>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</si>
  <si>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</si>
  <si>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</si>
  <si>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</si>
  <si>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</si>
  <si>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</si>
  <si>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</si>
  <si>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</si>
  <si>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</si>
  <si>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</si>
  <si>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</si>
  <si>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</si>
  <si>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</si>
  <si>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</si>
  <si>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</si>
  <si>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</si>
  <si>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</si>
  <si>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</si>
  <si>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</si>
  <si>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</si>
  <si>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</si>
  <si>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</si>
  <si>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</si>
  <si>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</si>
  <si>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</si>
  <si>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</si>
  <si>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</si>
  <si>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</si>
  <si>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</si>
  <si>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</si>
  <si>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</si>
  <si>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</si>
  <si>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</si>
  <si>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</si>
  <si>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</si>
  <si>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</si>
  <si>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</si>
  <si>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</si>
  <si>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</si>
  <si>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</si>
  <si>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</si>
  <si>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</si>
  <si>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</si>
  <si>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</si>
  <si>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</si>
  <si>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</si>
  <si>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</si>
  <si>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</si>
  <si>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</si>
  <si>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</si>
  <si>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</si>
  <si>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</si>
  <si>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</si>
  <si>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</si>
  <si>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</si>
  <si>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</si>
  <si>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</si>
  <si>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</si>
  <si>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</si>
  <si>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</si>
  <si>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</si>
  <si>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</si>
  <si>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</si>
  <si>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</si>
  <si>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</si>
  <si>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</si>
  <si>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</si>
  <si>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</si>
  <si>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</si>
  <si>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</si>
  <si>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</si>
  <si>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</si>
  <si>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</si>
  <si>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</si>
  <si>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</si>
  <si>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</si>
  <si>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</si>
  <si>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</si>
  <si>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</si>
  <si>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</si>
  <si>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</si>
  <si>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</si>
  <si>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</si>
  <si>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</si>
  <si>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</si>
  <si>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</si>
  <si>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</si>
  <si>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</si>
  <si>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</si>
  <si>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</si>
  <si>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</si>
  <si>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</si>
  <si>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</si>
  <si>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</si>
  <si>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</si>
  <si>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</si>
  <si>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</si>
  <si>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</si>
  <si>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</si>
  <si>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</si>
  <si>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</si>
  <si>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</si>
  <si>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</si>
  <si>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</si>
  <si>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</si>
  <si>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</si>
  <si>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</si>
  <si>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</si>
  <si>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</si>
  <si>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</si>
  <si>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</si>
  <si>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</si>
  <si>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</si>
  <si>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</si>
  <si>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</si>
  <si>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</si>
  <si>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</si>
  <si>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</si>
  <si>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</si>
  <si>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</si>
  <si>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</si>
  <si>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</si>
  <si>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</si>
  <si>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</si>
  <si>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</si>
  <si>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</si>
  <si>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</si>
  <si>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</si>
  <si>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</si>
  <si>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</si>
  <si>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</si>
  <si>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</si>
  <si>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</si>
  <si>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</si>
  <si>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</si>
  <si>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</si>
  <si>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</si>
  <si>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</si>
  <si>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</si>
  <si>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</si>
  <si>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</si>
  <si>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</si>
  <si>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</si>
  <si>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</si>
  <si>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</si>
  <si>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</si>
  <si>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</si>
  <si>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</si>
  <si>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</si>
  <si>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</si>
  <si>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</si>
  <si>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</si>
  <si>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</si>
  <si>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</si>
  <si>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</si>
  <si>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</si>
  <si>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</si>
  <si>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</si>
  <si>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</si>
  <si>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</si>
  <si>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</si>
  <si>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</si>
  <si>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</si>
  <si>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</si>
  <si>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</si>
  <si>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</si>
  <si>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</si>
  <si>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</si>
  <si>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</si>
  <si>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</si>
  <si>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</si>
  <si>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</si>
  <si>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</si>
  <si>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</si>
  <si>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</si>
  <si>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</si>
  <si>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</si>
  <si>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</si>
  <si>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</si>
  <si>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</si>
  <si>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</si>
  <si>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</si>
  <si>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</si>
  <si>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</si>
  <si>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</si>
  <si>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</si>
  <si>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</si>
  <si>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</si>
  <si>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</si>
  <si>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</si>
  <si>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</si>
  <si>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</si>
  <si>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</si>
  <si>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</si>
  <si>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</si>
  <si>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</si>
  <si>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</si>
  <si>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</si>
  <si>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</si>
  <si>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</si>
  <si>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</si>
  <si>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</si>
  <si>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</si>
  <si>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</si>
  <si>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</si>
  <si>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</si>
  <si>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</si>
  <si>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</si>
  <si>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</si>
  <si>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</si>
  <si>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</si>
  <si>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</si>
  <si>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</si>
  <si>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</si>
  <si>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</si>
  <si>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</si>
  <si>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</si>
  <si>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</si>
  <si>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</si>
  <si>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</si>
  <si>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</si>
  <si>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</si>
  <si>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</si>
  <si>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</si>
  <si>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</si>
  <si>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</si>
  <si>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</si>
  <si>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</si>
  <si>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</si>
  <si>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</si>
  <si>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</si>
  <si>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</si>
  <si>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</si>
  <si>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</si>
  <si>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</si>
  <si>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</si>
  <si>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</si>
  <si>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</si>
  <si>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</si>
  <si>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</si>
  <si>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</si>
  <si>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</si>
  <si>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</si>
  <si>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</si>
  <si>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</si>
  <si>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</si>
  <si>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</si>
  <si>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</si>
  <si>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</si>
  <si>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</si>
  <si>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</si>
  <si>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</si>
  <si>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</si>
  <si>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</si>
  <si>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</si>
  <si>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</si>
  <si>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</si>
  <si>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</si>
  <si>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</si>
  <si>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</si>
  <si>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</si>
  <si>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</si>
  <si>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</si>
  <si>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</si>
  <si>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</si>
  <si>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</si>
  <si>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</si>
  <si>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</si>
  <si>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</si>
  <si>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</si>
  <si>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</si>
  <si>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</si>
  <si>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</si>
  <si>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</si>
  <si>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</si>
  <si>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</si>
  <si>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</si>
  <si>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</si>
  <si>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</si>
  <si>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</si>
  <si>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</si>
  <si>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</si>
  <si>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</si>
  <si>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</si>
  <si>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</si>
  <si>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</si>
  <si>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</si>
  <si>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</si>
  <si>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</si>
  <si>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</si>
  <si>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</si>
  <si>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</si>
  <si>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</si>
  <si>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</si>
  <si>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</si>
  <si>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</si>
  <si>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</si>
  <si>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</si>
  <si>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</si>
  <si>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</si>
  <si>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</si>
  <si>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</si>
  <si>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</si>
  <si>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</si>
  <si>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</si>
  <si>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</si>
  <si>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</si>
  <si>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</si>
  <si>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</si>
  <si>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</si>
  <si>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</si>
  <si>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</si>
  <si>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</si>
  <si>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</si>
  <si>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</si>
  <si>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</si>
  <si>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</si>
  <si>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</si>
  <si>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</si>
  <si>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</si>
  <si>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</si>
  <si>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</si>
  <si>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</si>
  <si>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</si>
  <si>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</si>
  <si>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</si>
  <si>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</si>
  <si>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</si>
  <si>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</si>
  <si>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</si>
  <si>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</si>
  <si>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</si>
  <si>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</si>
  <si>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</si>
  <si>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</si>
  <si>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</si>
  <si>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</si>
  <si>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</si>
  <si>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</si>
  <si>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</si>
  <si>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</si>
  <si>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</si>
  <si>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</si>
  <si>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</si>
  <si>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</si>
  <si>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</si>
  <si>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</si>
  <si>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</si>
  <si>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</si>
  <si>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</si>
  <si>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</si>
  <si>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</si>
  <si>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</si>
  <si>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</si>
  <si>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</si>
  <si>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</si>
  <si>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</si>
  <si>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</si>
  <si>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</si>
  <si>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</si>
  <si>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</si>
  <si>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</si>
  <si>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</si>
  <si>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</si>
  <si>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</si>
  <si>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</si>
  <si>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</si>
  <si>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</si>
  <si>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</si>
  <si>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</si>
  <si>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</si>
  <si>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</si>
  <si>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</si>
  <si>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</si>
  <si>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</si>
  <si>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</si>
  <si>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</si>
  <si>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</si>
  <si>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</si>
  <si>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</si>
  <si>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</si>
  <si>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</si>
  <si>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</si>
  <si>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</si>
  <si>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</si>
  <si>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</si>
  <si>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</si>
  <si>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</si>
  <si>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</si>
  <si>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</si>
  <si>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</si>
  <si>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</si>
  <si>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</si>
  <si>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</si>
  <si>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</si>
  <si>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</si>
  <si>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</si>
  <si>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</si>
  <si>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</si>
  <si>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</si>
  <si>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</si>
  <si>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</si>
  <si>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</si>
  <si>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</si>
  <si>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</si>
  <si>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</si>
  <si>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</si>
  <si>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</si>
  <si>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</si>
  <si>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</si>
  <si>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</si>
  <si>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</si>
  <si>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</si>
  <si>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</si>
  <si>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</si>
  <si>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</si>
  <si>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</si>
  <si>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</si>
  <si>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</si>
  <si>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</si>
  <si>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</si>
  <si>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</si>
  <si>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</si>
  <si>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</si>
  <si>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</si>
  <si>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</si>
  <si>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</si>
  <si>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</si>
  <si>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</si>
  <si>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</si>
  <si>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</si>
  <si>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</si>
  <si>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</si>
  <si>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</si>
  <si>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</si>
  <si>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</si>
  <si>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</si>
  <si>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</si>
  <si>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</si>
  <si>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</si>
  <si>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</si>
  <si>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</si>
  <si>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</si>
  <si>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</si>
  <si>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</si>
  <si>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</si>
  <si>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</si>
  <si>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</si>
  <si>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</si>
  <si>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</si>
  <si>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</si>
  <si>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</si>
  <si>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</si>
  <si>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</si>
  <si>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</si>
  <si>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</si>
  <si>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</si>
  <si>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</si>
  <si>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</si>
  <si>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</si>
  <si>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</si>
  <si>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</si>
  <si>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</si>
  <si>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</si>
  <si>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</si>
  <si>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</si>
  <si>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</si>
  <si>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</si>
  <si>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</si>
  <si>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</si>
  <si>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</si>
  <si>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</si>
  <si>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</si>
  <si>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</si>
  <si>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</si>
  <si>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</si>
  <si>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</si>
  <si>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</si>
  <si>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</si>
  <si>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</si>
  <si>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</si>
  <si>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</si>
  <si>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</si>
  <si>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</si>
  <si>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</si>
  <si>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</si>
  <si>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</si>
  <si>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</si>
  <si>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</si>
  <si>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</si>
  <si>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</si>
  <si>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</si>
  <si>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</si>
  <si>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</si>
  <si>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</si>
  <si>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</si>
  <si>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</si>
  <si>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</si>
  <si>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</si>
  <si>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</si>
  <si>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</si>
  <si>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</si>
  <si>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</si>
  <si>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</si>
  <si>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</si>
  <si>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</si>
  <si>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</si>
  <si>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</si>
  <si>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</si>
  <si>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</si>
  <si>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</si>
  <si>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</si>
  <si>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</si>
  <si>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</si>
  <si>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</si>
  <si>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</si>
  <si>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</si>
  <si>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</si>
  <si>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</si>
  <si>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</si>
  <si>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</si>
  <si>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</si>
  <si>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</si>
  <si>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</si>
  <si>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</si>
  <si>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</si>
  <si>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</si>
  <si>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</si>
  <si>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</si>
  <si>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</si>
  <si>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</si>
  <si>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</si>
  <si>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</si>
  <si>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</si>
  <si>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</si>
  <si>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</si>
  <si>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</si>
  <si>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</si>
  <si>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</si>
  <si>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</si>
  <si>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</si>
  <si>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</si>
  <si>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</si>
  <si>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</si>
  <si>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</si>
  <si>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</si>
  <si>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</si>
  <si>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</si>
  <si>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</si>
  <si>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</si>
  <si>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</si>
  <si>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</si>
  <si>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</si>
  <si>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</si>
  <si>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</si>
  <si>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</si>
  <si>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</si>
  <si>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</si>
  <si>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</si>
  <si>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</si>
  <si>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</si>
  <si>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</si>
  <si>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</si>
  <si>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</si>
  <si>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</si>
  <si>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</si>
  <si>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</si>
  <si>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</si>
  <si>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</si>
  <si>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</si>
  <si>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</si>
  <si>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</si>
  <si>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</si>
  <si>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</si>
  <si>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</si>
  <si>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</si>
  <si>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</si>
  <si>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</si>
  <si>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</si>
  <si>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</si>
  <si>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</si>
  <si>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</si>
  <si>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</si>
  <si>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</si>
  <si>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</si>
  <si>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</si>
  <si>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</si>
  <si>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</si>
  <si>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</si>
  <si>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</si>
  <si>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</si>
  <si>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</si>
  <si>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</si>
  <si>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</si>
  <si>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</si>
  <si>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</si>
  <si>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</si>
  <si>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</si>
  <si>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</si>
  <si>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</si>
  <si>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</si>
  <si>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</si>
  <si>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</si>
  <si>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</si>
  <si>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</si>
  <si>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</si>
  <si>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</si>
  <si>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</si>
  <si>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</si>
  <si>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</si>
  <si>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</si>
  <si>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</si>
  <si>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</si>
  <si>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</si>
  <si>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</si>
  <si>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</si>
  <si>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</si>
  <si>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</si>
  <si>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</si>
  <si>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</si>
  <si>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</si>
  <si>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</si>
  <si>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</si>
  <si>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</si>
  <si>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</si>
  <si>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</si>
  <si>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</si>
  <si>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</si>
  <si>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</si>
  <si>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</si>
  <si>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</si>
  <si>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</si>
  <si>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</si>
  <si>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</si>
  <si>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</si>
  <si>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</si>
  <si>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</si>
  <si>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</si>
  <si>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</si>
  <si>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</si>
  <si>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</si>
  <si>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</si>
  <si>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</si>
  <si>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</si>
  <si>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</si>
  <si>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</si>
  <si>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</si>
  <si>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</si>
  <si>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</si>
  <si>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</si>
  <si>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</si>
  <si>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</si>
  <si>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</si>
  <si>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</si>
  <si>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</si>
  <si>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</si>
  <si>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</si>
  <si>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</si>
  <si>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</si>
  <si>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</si>
  <si>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</si>
  <si>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</si>
  <si>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</si>
  <si>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</si>
  <si>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</si>
  <si>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</si>
  <si>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</si>
  <si>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</si>
  <si>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</si>
  <si>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</si>
  <si>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</si>
  <si>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</si>
  <si>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</si>
  <si>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</si>
  <si>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</si>
  <si>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</si>
  <si>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</si>
  <si>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</si>
  <si>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</si>
  <si>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</si>
  <si>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</si>
  <si>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</si>
  <si>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</si>
  <si>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</si>
  <si>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</si>
  <si>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</si>
  <si>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</si>
  <si>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</si>
  <si>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</si>
  <si>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</si>
  <si>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</si>
  <si>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</si>
  <si>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</si>
  <si>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</si>
  <si>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</si>
  <si>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</si>
  <si>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</si>
  <si>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</si>
  <si>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</si>
  <si>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</si>
  <si>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</si>
  <si>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</si>
  <si>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</si>
  <si>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</si>
  <si>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</si>
  <si>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</si>
  <si>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</si>
  <si>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</si>
  <si>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</si>
  <si>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</si>
  <si>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</si>
  <si>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</si>
  <si>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</si>
  <si>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</si>
  <si>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</si>
  <si>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</si>
  <si>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</si>
  <si>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</si>
  <si>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</si>
  <si>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</si>
  <si>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</si>
  <si>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</si>
  <si>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</si>
  <si>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</si>
  <si>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</si>
  <si>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</si>
  <si>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</si>
  <si>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</si>
  <si>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</si>
  <si>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</si>
  <si>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</si>
  <si>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</si>
  <si>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</si>
  <si>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</si>
  <si>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</si>
  <si>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</si>
  <si>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</si>
  <si>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</si>
  <si>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</si>
  <si>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</si>
  <si>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</si>
  <si>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</si>
  <si>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</si>
  <si>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</si>
  <si>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</si>
  <si>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</si>
  <si>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</si>
  <si>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</si>
  <si>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</si>
  <si>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</si>
  <si>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</si>
  <si>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</si>
  <si>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</si>
  <si>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</si>
  <si>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</si>
  <si>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</si>
  <si>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</si>
  <si>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</si>
  <si>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</si>
  <si>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</si>
  <si>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</si>
  <si>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</si>
  <si>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</si>
  <si>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</si>
  <si>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</si>
  <si>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</si>
  <si>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</si>
  <si>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</si>
  <si>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</si>
  <si>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</si>
  <si>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</si>
  <si>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</si>
  <si>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</si>
  <si>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</si>
  <si>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</si>
  <si>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</si>
  <si>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</si>
  <si>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</si>
  <si>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</si>
  <si>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</si>
  <si>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</si>
  <si>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</si>
  <si>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</si>
  <si>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</si>
  <si>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</si>
  <si>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</si>
  <si>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</si>
  <si>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</si>
  <si>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</si>
  <si>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</si>
  <si>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</si>
  <si>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</si>
  <si>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</si>
  <si>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</si>
  <si>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</si>
  <si>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</si>
  <si>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</si>
  <si>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</si>
  <si>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</si>
  <si>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</si>
  <si>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</si>
  <si>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</si>
  <si>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</si>
  <si>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</si>
  <si>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</si>
  <si>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</si>
  <si>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</si>
  <si>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</si>
  <si>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</si>
  <si>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</si>
  <si>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</si>
  <si>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</si>
  <si>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</si>
  <si>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</si>
  <si>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</si>
  <si>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</si>
  <si>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</si>
  <si>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</si>
  <si>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</si>
  <si>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</si>
  <si>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</si>
  <si>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</si>
  <si>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</si>
  <si>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</si>
  <si>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</si>
  <si>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</si>
  <si>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</si>
  <si>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</si>
  <si>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</si>
  <si>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</si>
  <si>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</si>
  <si>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</si>
  <si>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</si>
  <si>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</si>
  <si>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</si>
  <si>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</si>
  <si>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</si>
  <si>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</si>
  <si>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</si>
  <si>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</si>
  <si>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</si>
  <si>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</si>
  <si>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</si>
  <si>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</si>
  <si>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</si>
  <si>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</si>
  <si>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</si>
  <si>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</si>
  <si>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</si>
  <si>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</si>
  <si>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</si>
  <si>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</si>
  <si>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</si>
  <si>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</si>
  <si>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</si>
  <si>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</si>
  <si>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</si>
  <si>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</si>
  <si>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</si>
  <si>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</si>
  <si>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</si>
  <si>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</si>
  <si>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</si>
  <si>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</si>
  <si>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</si>
  <si>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</si>
  <si>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</si>
  <si>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</si>
  <si>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</si>
  <si>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</si>
  <si>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</si>
  <si>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</si>
  <si>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</si>
  <si>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</si>
  <si>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</si>
  <si>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</si>
  <si>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</si>
  <si>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</si>
  <si>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</si>
  <si>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</si>
  <si>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</si>
  <si>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</si>
  <si>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</si>
  <si>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</si>
  <si>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</si>
  <si>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</si>
  <si>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</si>
  <si>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</si>
  <si>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</si>
  <si>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</si>
  <si>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</si>
  <si>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</si>
  <si>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</si>
  <si>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</si>
  <si>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</si>
  <si>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</si>
  <si>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</si>
  <si>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</si>
  <si>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</si>
  <si>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</si>
  <si>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</si>
  <si>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</si>
  <si>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</si>
  <si>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</si>
  <si>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</si>
  <si>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</si>
  <si>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</si>
  <si>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</si>
  <si>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</si>
  <si>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</si>
  <si>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</si>
  <si>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</si>
  <si>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</si>
  <si>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</si>
  <si>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</si>
  <si>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</si>
  <si>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</si>
  <si>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</si>
  <si>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</si>
  <si>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</si>
  <si>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</si>
  <si>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</si>
  <si>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</si>
  <si>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</si>
  <si>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</si>
  <si>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</si>
  <si>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</si>
  <si>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</si>
  <si>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</si>
  <si>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</si>
  <si>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</si>
  <si>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</si>
  <si>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</si>
  <si>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</si>
  <si>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</si>
  <si>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</si>
  <si>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</si>
  <si>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</si>
  <si>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</si>
  <si>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</si>
  <si>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</si>
  <si>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</si>
  <si>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</si>
  <si>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</si>
  <si>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</si>
  <si>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</si>
  <si>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</si>
  <si>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</si>
  <si>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</si>
  <si>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</si>
  <si>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</si>
  <si>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</si>
  <si>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</si>
  <si>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</si>
  <si>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</si>
  <si>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</si>
  <si>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</si>
  <si>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</si>
  <si>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</si>
  <si>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</si>
  <si>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</si>
  <si>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</si>
  <si>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</si>
  <si>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</si>
  <si>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</si>
  <si>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</si>
  <si>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</si>
  <si>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</si>
  <si>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</si>
  <si>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</si>
  <si>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</si>
  <si>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</si>
  <si>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</si>
  <si>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</si>
  <si>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</si>
  <si>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</si>
  <si>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</si>
  <si>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</si>
  <si>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</si>
  <si>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</si>
  <si>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</si>
  <si>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</si>
  <si>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</si>
  <si>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</si>
  <si>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</si>
  <si>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</si>
  <si>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</si>
  <si>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</si>
  <si>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</si>
  <si>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</si>
  <si>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</si>
  <si>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</si>
  <si>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</si>
  <si>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</si>
  <si>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</si>
  <si>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</si>
  <si>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</si>
  <si>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</si>
  <si>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</si>
  <si>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</si>
  <si>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</si>
  <si>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</si>
  <si>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</si>
  <si>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</si>
  <si>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</si>
  <si>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</si>
  <si>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</si>
  <si>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</si>
  <si>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</si>
  <si>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</si>
  <si>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</si>
  <si>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</si>
  <si>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</si>
  <si>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</si>
  <si>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</si>
  <si>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</si>
  <si>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</si>
  <si>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</si>
  <si>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</si>
  <si>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</si>
  <si>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</si>
  <si>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</si>
  <si>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</si>
  <si>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</si>
  <si>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</si>
  <si>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</si>
  <si>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</si>
  <si>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</si>
  <si>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</si>
  <si>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</si>
  <si>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</si>
  <si>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</si>
  <si>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</si>
  <si>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</si>
  <si>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</si>
  <si>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</si>
  <si>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</si>
  <si>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</si>
  <si>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</si>
  <si>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</si>
  <si>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</si>
  <si>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</si>
  <si>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</si>
  <si>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</si>
  <si>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</si>
  <si>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</si>
  <si>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</si>
  <si>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</si>
  <si>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</si>
  <si>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</si>
  <si>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</si>
  <si>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</si>
  <si>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</si>
  <si>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</si>
  <si>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</si>
  <si>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</si>
  <si>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</si>
  <si>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</si>
  <si>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</si>
  <si>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</si>
  <si>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</si>
  <si>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</si>
  <si>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</si>
  <si>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</si>
  <si>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</si>
  <si>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</si>
  <si>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</si>
  <si>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</si>
  <si>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</si>
  <si>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</si>
  <si>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</si>
  <si>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</si>
  <si>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</si>
  <si>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</si>
  <si>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</si>
  <si>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</si>
  <si>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</si>
  <si>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</si>
  <si>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</si>
  <si>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</si>
  <si>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</si>
  <si>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</si>
  <si>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</si>
  <si>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</si>
  <si>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</si>
  <si>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</si>
  <si>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</si>
  <si>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</si>
  <si>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</si>
  <si>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</si>
  <si>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</si>
  <si>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</si>
  <si>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</si>
  <si>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</si>
  <si>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</si>
  <si>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</si>
  <si>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</si>
  <si>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</si>
  <si>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</si>
  <si>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</si>
  <si>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</si>
  <si>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</si>
  <si>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</si>
  <si>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</si>
  <si>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</si>
  <si>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</si>
  <si>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</si>
  <si>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</si>
  <si>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</si>
  <si>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</si>
  <si>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</si>
  <si>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</si>
  <si>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</si>
  <si>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</si>
  <si>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</si>
  <si>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</si>
  <si>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</si>
  <si>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</si>
  <si>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</si>
  <si>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</si>
  <si>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</si>
  <si>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</si>
  <si>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</si>
  <si>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</si>
  <si>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</si>
  <si>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</si>
  <si>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</si>
  <si>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</si>
  <si>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</si>
  <si>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</si>
  <si>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</si>
  <si>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</si>
  <si>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</si>
  <si>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</si>
  <si>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</si>
  <si>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</si>
  <si>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</si>
  <si>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</si>
  <si>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</si>
  <si>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</si>
  <si>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</si>
  <si>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</si>
  <si>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</si>
  <si>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</si>
  <si>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</si>
  <si>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</si>
  <si>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</si>
  <si>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</si>
  <si>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</si>
  <si>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</si>
  <si>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</si>
  <si>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</si>
  <si>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</si>
  <si>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</si>
  <si>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</si>
  <si>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</si>
  <si>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</si>
  <si>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</si>
  <si>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</si>
  <si>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</si>
  <si>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</si>
  <si>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</si>
  <si>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</si>
  <si>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</si>
  <si>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</si>
  <si>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</si>
  <si>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</si>
  <si>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</si>
  <si>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</si>
  <si>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</si>
  <si>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</si>
  <si>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</si>
  <si>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</si>
  <si>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</si>
  <si>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</si>
  <si>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</si>
  <si>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</si>
  <si>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</si>
  <si>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</si>
  <si>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</si>
  <si>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</si>
  <si>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</si>
  <si>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</si>
  <si>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</si>
  <si>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</si>
  <si>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</si>
  <si>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</si>
  <si>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</si>
  <si>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</si>
  <si>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</si>
  <si>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</si>
  <si>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</si>
  <si>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</si>
  <si>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</si>
  <si>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</si>
  <si>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</si>
  <si>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</si>
  <si>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</si>
  <si>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</si>
  <si>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</si>
  <si>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</si>
  <si>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</si>
  <si>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</si>
  <si>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</si>
  <si>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</si>
  <si>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</si>
  <si>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</si>
  <si>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</si>
  <si>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</si>
  <si>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</si>
  <si>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</si>
  <si>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</si>
  <si>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</si>
  <si>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</si>
  <si>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</si>
  <si>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</si>
  <si>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</si>
  <si>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</si>
  <si>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</si>
  <si>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</si>
  <si>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</si>
  <si>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</si>
  <si>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</si>
  <si>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</si>
  <si>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</si>
  <si>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</si>
  <si>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</si>
  <si>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</si>
  <si>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</si>
  <si>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</si>
  <si>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</si>
  <si>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</si>
  <si>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</si>
  <si>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</si>
  <si>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</si>
  <si>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</si>
  <si>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</si>
  <si>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</si>
  <si>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</si>
  <si>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</si>
  <si>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</si>
  <si>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</si>
  <si>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</si>
  <si>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</si>
  <si>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</si>
  <si>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</si>
  <si>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</si>
  <si>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</si>
  <si>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</si>
  <si>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</si>
  <si>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</si>
  <si>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</si>
  <si>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</si>
  <si>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</si>
  <si>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</si>
  <si>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</si>
  <si>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</si>
  <si>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</si>
  <si>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</si>
  <si>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</si>
  <si>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</si>
  <si>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</si>
  <si>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</si>
  <si>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</si>
  <si>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</si>
  <si>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</si>
  <si>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</si>
  <si>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</si>
  <si>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</si>
  <si>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</si>
  <si>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</si>
  <si>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</si>
  <si>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</si>
  <si>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</si>
  <si>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</si>
  <si>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</si>
  <si>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</si>
  <si>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</si>
  <si>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</si>
  <si>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</si>
  <si>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</si>
  <si>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</si>
  <si>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</si>
  <si>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</si>
  <si>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</si>
  <si>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</si>
  <si>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</si>
  <si>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</si>
  <si>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</si>
  <si>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</si>
  <si>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</si>
  <si>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</si>
  <si>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</si>
  <si>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</si>
  <si>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</si>
  <si>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</si>
  <si>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</si>
  <si>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</si>
  <si>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</si>
  <si>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</si>
  <si>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</si>
  <si>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</si>
  <si>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</si>
  <si>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</si>
  <si>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</si>
  <si>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</si>
  <si>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</si>
  <si>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</si>
  <si>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</si>
  <si>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</si>
  <si>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</si>
  <si>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</si>
  <si>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</si>
  <si>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</si>
  <si>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</si>
  <si>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</si>
  <si>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</si>
  <si>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</si>
  <si>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</si>
  <si>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</si>
  <si>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</si>
  <si>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</si>
  <si>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</si>
  <si>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</si>
  <si>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</si>
  <si>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</si>
  <si>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</si>
  <si>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</si>
  <si>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</si>
  <si>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</si>
  <si>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</si>
  <si>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</si>
  <si>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</si>
  <si>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</si>
  <si>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</si>
  <si>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</si>
  <si>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</si>
  <si>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</si>
  <si>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</si>
  <si>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</si>
  <si>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</si>
  <si>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</si>
  <si>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</si>
  <si>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</si>
  <si>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</si>
  <si>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</si>
  <si>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</si>
  <si>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</si>
  <si>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</si>
  <si>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</si>
  <si>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</si>
  <si>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</si>
  <si>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</si>
  <si>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</si>
  <si>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</si>
  <si>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</si>
  <si>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</si>
  <si>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</si>
  <si>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</si>
  <si>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</si>
  <si>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</si>
  <si>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</si>
  <si>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</si>
  <si>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</si>
  <si>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</si>
  <si>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</si>
  <si>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</si>
  <si>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</si>
  <si>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</si>
  <si>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</si>
  <si>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</si>
  <si>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</si>
  <si>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</si>
  <si>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</si>
  <si>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</si>
  <si>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</si>
  <si>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</si>
  <si>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</si>
  <si>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</si>
  <si>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</si>
  <si>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</si>
  <si>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</si>
  <si>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</si>
  <si>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</si>
  <si>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</si>
  <si>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</si>
  <si>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</si>
  <si>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</si>
  <si>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</si>
  <si>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</si>
  <si>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</si>
  <si>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</si>
  <si>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</si>
  <si>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</si>
  <si>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</si>
  <si>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</si>
  <si>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</si>
  <si>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</si>
  <si>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</si>
  <si>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</si>
  <si>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</si>
  <si>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</si>
  <si>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</si>
  <si>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</si>
  <si>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</si>
  <si>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</si>
  <si>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</si>
  <si>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</si>
  <si>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</si>
  <si>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</si>
  <si>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</si>
  <si>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</si>
  <si>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</si>
  <si>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</si>
  <si>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</si>
  <si>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</si>
  <si>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</si>
  <si>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</si>
  <si>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</si>
  <si>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</si>
  <si>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</si>
  <si>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</si>
  <si>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</si>
  <si>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</si>
  <si>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</si>
  <si>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</si>
  <si>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</si>
  <si>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</si>
  <si>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</si>
  <si>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</si>
  <si>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</si>
  <si>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</si>
  <si>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</si>
  <si>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</si>
  <si>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</si>
  <si>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</si>
  <si>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</si>
  <si>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</si>
  <si>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</si>
  <si>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</si>
  <si>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</si>
  <si>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</si>
  <si>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</si>
  <si>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</si>
  <si>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</si>
  <si>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</si>
  <si>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</si>
  <si>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</si>
  <si>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</si>
  <si>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</si>
  <si>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</si>
  <si>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</si>
  <si>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</si>
  <si>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</si>
  <si>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</si>
  <si>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</si>
  <si>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</si>
  <si>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</si>
  <si>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</si>
  <si>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</si>
  <si>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</si>
  <si>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</si>
  <si>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</si>
  <si>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</si>
  <si>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</si>
  <si>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</si>
  <si>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</si>
  <si>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</si>
  <si>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</si>
  <si>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</si>
  <si>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</si>
  <si>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</si>
  <si>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</si>
  <si>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</si>
  <si>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</si>
  <si>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</si>
  <si>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</si>
  <si>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</si>
  <si>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</si>
  <si>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</si>
  <si>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</si>
  <si>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</si>
  <si>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</si>
  <si>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</si>
  <si>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</si>
  <si>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</si>
  <si>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</si>
  <si>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</si>
  <si>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</si>
  <si>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</si>
  <si>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</si>
  <si>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</si>
  <si>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</si>
  <si>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</si>
  <si>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</si>
  <si>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</si>
  <si>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</si>
  <si>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</si>
  <si>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</si>
  <si>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</si>
  <si>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</si>
  <si>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</si>
  <si>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</si>
  <si>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</si>
  <si>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</si>
  <si>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</si>
  <si>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</si>
  <si>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</si>
  <si>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</si>
  <si>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</si>
  <si>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</si>
  <si>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</si>
  <si>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</si>
  <si>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</si>
  <si>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</si>
  <si>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</si>
  <si>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</si>
  <si>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</si>
  <si>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</si>
  <si>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</si>
  <si>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</si>
  <si>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</si>
  <si>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</si>
  <si>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</si>
  <si>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</si>
  <si>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</si>
  <si>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</si>
  <si>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</si>
  <si>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</si>
  <si>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</si>
  <si>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</si>
  <si>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</si>
  <si>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</si>
  <si>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</si>
  <si>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</si>
  <si>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</si>
  <si>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</si>
  <si>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</si>
  <si>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</si>
  <si>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</si>
  <si>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</si>
  <si>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</si>
  <si>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</si>
  <si>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</si>
  <si>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</si>
  <si>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</si>
  <si>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</si>
  <si>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</si>
  <si>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</si>
  <si>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</si>
  <si>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</si>
  <si>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</si>
  <si>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</si>
  <si>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</si>
  <si>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</si>
  <si>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</si>
  <si>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</si>
  <si>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</si>
  <si>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</si>
  <si>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</si>
  <si>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</si>
  <si>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</si>
  <si>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</si>
  <si>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</si>
  <si>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</si>
  <si>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</si>
  <si>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</si>
  <si>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</si>
  <si>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</si>
  <si>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</si>
  <si>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</si>
  <si>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</si>
  <si>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</si>
  <si>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</si>
  <si>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</si>
  <si>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</si>
  <si>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</si>
  <si>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</si>
  <si>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</si>
  <si>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</si>
  <si>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</si>
  <si>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</si>
  <si>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</si>
  <si>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</si>
  <si>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</si>
  <si>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</si>
  <si>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</si>
  <si>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</si>
  <si>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</si>
  <si>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</si>
  <si>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</si>
  <si>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</si>
  <si>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</si>
  <si>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</si>
  <si>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</si>
  <si>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</si>
  <si>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</si>
  <si>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</si>
  <si>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</si>
  <si>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</si>
  <si>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</si>
  <si>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</si>
  <si>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</si>
  <si>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</si>
  <si>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</si>
  <si>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</si>
  <si>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</si>
  <si>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</si>
  <si>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</si>
  <si>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</si>
  <si>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</si>
  <si>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</si>
  <si>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</si>
  <si>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</si>
  <si>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</si>
  <si>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</si>
  <si>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</si>
  <si>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</si>
  <si>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</si>
  <si>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</si>
  <si>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</si>
  <si>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</si>
  <si>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</si>
  <si>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</si>
  <si>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</si>
  <si>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</si>
  <si>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</si>
  <si>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</si>
  <si>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</si>
  <si>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</si>
  <si>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</si>
  <si>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</si>
  <si>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</si>
  <si>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</si>
  <si>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</si>
  <si>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</si>
  <si>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</si>
  <si>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</si>
  <si>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</si>
  <si>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</si>
  <si>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</si>
  <si>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</si>
  <si>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</si>
  <si>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</si>
  <si>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</si>
  <si>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</si>
  <si>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</si>
  <si>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</si>
  <si>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</si>
  <si>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</si>
  <si>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</si>
  <si>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</si>
  <si>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</si>
  <si>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</si>
  <si>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</si>
  <si>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</si>
  <si>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</si>
  <si>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</si>
  <si>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</si>
  <si>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</si>
  <si>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</si>
  <si>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</si>
  <si>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</si>
  <si>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</si>
  <si>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</si>
  <si>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</si>
  <si>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</si>
  <si>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</si>
  <si>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</si>
  <si>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</si>
  <si>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</si>
  <si>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</si>
  <si>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</si>
  <si>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</si>
  <si>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</si>
  <si>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</si>
  <si>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</si>
  <si>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</si>
  <si>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</si>
  <si>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</si>
  <si>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</si>
  <si>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</si>
  <si>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</si>
  <si>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</si>
  <si>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</si>
  <si>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</si>
  <si>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</si>
  <si>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</si>
  <si>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</si>
  <si>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</si>
  <si>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</si>
  <si>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</si>
  <si>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</si>
  <si>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</si>
  <si>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</si>
  <si>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</si>
  <si>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</si>
  <si>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</si>
  <si>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</si>
  <si>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</si>
  <si>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</si>
  <si>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</si>
  <si>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</si>
  <si>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</si>
  <si>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</si>
  <si>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</si>
  <si>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</si>
  <si>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</si>
  <si>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</si>
  <si>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</si>
  <si>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</si>
  <si>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</si>
  <si>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</si>
  <si>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</si>
  <si>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</si>
  <si>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</si>
  <si>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</si>
  <si>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</si>
  <si>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</si>
  <si>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</si>
  <si>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</si>
  <si>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</si>
  <si>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</si>
  <si>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</si>
  <si>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</si>
  <si>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</si>
  <si>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</si>
  <si>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</si>
  <si>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</si>
  <si>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</si>
  <si>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</si>
  <si>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</si>
  <si>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</si>
  <si>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</si>
  <si>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</si>
  <si>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</si>
  <si>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</si>
  <si>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</si>
  <si>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</si>
  <si>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</si>
  <si>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</si>
  <si>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</si>
  <si>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</si>
  <si>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</si>
  <si>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</si>
  <si>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</si>
  <si>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</si>
  <si>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</si>
  <si>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</si>
  <si>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</si>
  <si>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</si>
  <si>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</si>
  <si>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</si>
  <si>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</si>
  <si>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</si>
  <si>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</si>
  <si>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</si>
  <si>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</si>
  <si>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</si>
  <si>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</si>
  <si>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</si>
  <si>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</si>
  <si>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</si>
  <si>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</si>
  <si>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</si>
  <si>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</si>
  <si>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</si>
  <si>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</si>
  <si>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</si>
  <si>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</si>
  <si>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</si>
  <si>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</si>
  <si>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</si>
  <si>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</si>
  <si>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</si>
  <si>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</si>
  <si>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</si>
  <si>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</si>
  <si>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</si>
  <si>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</si>
  <si>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</si>
  <si>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</si>
  <si>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</si>
  <si>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</si>
  <si>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</si>
  <si>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</si>
  <si>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</si>
  <si>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</si>
  <si>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</si>
  <si>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</si>
  <si>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</si>
  <si>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</si>
  <si>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</si>
  <si>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</si>
  <si>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</si>
  <si>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</si>
  <si>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</si>
  <si>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</si>
  <si>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</si>
  <si>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</si>
  <si>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</si>
  <si>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</si>
  <si>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</si>
  <si>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</si>
  <si>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</si>
  <si>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</si>
  <si>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</si>
  <si>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</si>
  <si>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</si>
  <si>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</si>
  <si>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</si>
  <si>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</si>
  <si>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</si>
  <si>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</si>
  <si>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</si>
  <si>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</si>
  <si>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</si>
  <si>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</si>
  <si>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</si>
  <si>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</si>
  <si>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</si>
  <si>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</si>
  <si>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</si>
  <si>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</si>
  <si>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</si>
  <si>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</si>
  <si>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</si>
  <si>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</si>
  <si>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</si>
  <si>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</si>
  <si>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</si>
  <si>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</si>
  <si>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</si>
  <si>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</si>
  <si>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</si>
  <si>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</si>
  <si>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</si>
  <si>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</si>
  <si>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</si>
  <si>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</si>
  <si>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</si>
  <si>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</si>
  <si>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</si>
  <si>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</si>
  <si>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</si>
  <si>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</si>
  <si>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</si>
  <si>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</si>
  <si>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</si>
  <si>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</si>
  <si>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</si>
  <si>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</si>
  <si>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</si>
  <si>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</si>
  <si>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</si>
  <si>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</si>
  <si>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</si>
  <si>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</si>
  <si>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</si>
  <si>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</si>
  <si>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</si>
  <si>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</si>
  <si>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</si>
  <si>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</si>
  <si>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</si>
  <si>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</si>
  <si>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</si>
  <si>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</si>
  <si>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</si>
  <si>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</si>
  <si>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</si>
  <si>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</si>
  <si>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</si>
  <si>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</si>
  <si>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</si>
  <si>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</si>
  <si>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</si>
  <si>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</si>
  <si>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</si>
  <si>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</si>
  <si>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</si>
  <si>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</si>
  <si>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</si>
  <si>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</si>
  <si>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</si>
  <si>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</si>
  <si>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</si>
  <si>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</si>
  <si>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</si>
  <si>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</si>
  <si>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</si>
  <si>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</si>
  <si>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</si>
  <si>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</si>
  <si>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</si>
  <si>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</si>
  <si>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</si>
  <si>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</si>
  <si>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</si>
  <si>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</si>
  <si>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</si>
  <si>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</si>
  <si>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</si>
  <si>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</si>
  <si>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</si>
  <si>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</si>
  <si>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</si>
  <si>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</si>
  <si>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</si>
  <si>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</si>
  <si>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</si>
  <si>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</si>
  <si>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</si>
  <si>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</si>
  <si>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</si>
  <si>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</si>
  <si>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</si>
  <si>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</si>
  <si>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</si>
  <si>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</si>
  <si>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</si>
  <si>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</si>
  <si>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</si>
  <si>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</si>
  <si>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</si>
  <si>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</si>
  <si>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</si>
  <si>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</si>
  <si>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</si>
  <si>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</si>
  <si>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</si>
  <si>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</si>
  <si>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</si>
  <si>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</si>
  <si>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</si>
  <si>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</si>
  <si>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</si>
  <si>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</si>
  <si>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</si>
  <si>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</si>
  <si>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</si>
  <si>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</si>
  <si>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</si>
  <si>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</si>
  <si>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</si>
  <si>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</si>
  <si>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</si>
  <si>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</si>
  <si>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</si>
  <si>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</si>
  <si>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</si>
  <si>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</si>
  <si>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</si>
  <si>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</si>
  <si>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</si>
  <si>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</si>
  <si>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</si>
  <si>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</si>
  <si>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</si>
  <si>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</si>
  <si>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</si>
  <si>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</si>
  <si>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</si>
  <si>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</si>
  <si>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</si>
  <si>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</si>
  <si>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</si>
  <si>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</si>
  <si>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</si>
  <si>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</si>
  <si>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</si>
  <si>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</si>
  <si>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</si>
  <si>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</si>
  <si>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</si>
  <si>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</si>
  <si>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</si>
  <si>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</si>
  <si>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</si>
  <si>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</si>
  <si>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</si>
  <si>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</si>
  <si>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</si>
  <si>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</si>
  <si>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</si>
  <si>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</si>
  <si>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</si>
  <si>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</si>
  <si>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</si>
  <si>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</si>
  <si>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</si>
  <si>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</si>
  <si>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</si>
  <si>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</si>
  <si>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</si>
  <si>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</si>
  <si>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</si>
  <si>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</si>
  <si>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</si>
  <si>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</si>
  <si>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</si>
  <si>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</si>
  <si>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</si>
  <si>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</si>
  <si>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</si>
  <si>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</si>
  <si>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</si>
  <si>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</si>
  <si>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</si>
  <si>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</si>
  <si>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</si>
  <si>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</si>
  <si>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</si>
  <si>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</si>
  <si>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</si>
  <si>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</si>
  <si>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</si>
  <si>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</si>
  <si>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</si>
  <si>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</si>
  <si>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</si>
  <si>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</si>
  <si>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</si>
  <si>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</si>
  <si>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</si>
  <si>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</si>
  <si>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</si>
  <si>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</si>
  <si>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</si>
  <si>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</si>
  <si>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</si>
  <si>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</si>
  <si>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</si>
  <si>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</si>
  <si>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</si>
  <si>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</si>
  <si>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</si>
  <si>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</si>
  <si>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</si>
  <si>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</si>
  <si>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</si>
  <si>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</si>
  <si>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</si>
  <si>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</si>
  <si>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</si>
  <si>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</si>
  <si>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</si>
  <si>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</si>
  <si>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</si>
  <si>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</si>
  <si>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</si>
  <si>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</si>
  <si>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</si>
  <si>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</si>
  <si>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</si>
  <si>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</si>
  <si>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</si>
  <si>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</si>
  <si>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</si>
  <si>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</si>
  <si>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</si>
  <si>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</si>
  <si>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</si>
  <si>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</si>
  <si>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</si>
  <si>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</si>
  <si>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</si>
  <si>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</si>
  <si>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</si>
  <si>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</si>
  <si>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</si>
  <si>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</si>
  <si>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</si>
  <si>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</si>
  <si>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</si>
  <si>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</si>
  <si>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</si>
  <si>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</si>
  <si>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</si>
  <si>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</si>
  <si>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</si>
  <si>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</si>
  <si>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</si>
  <si>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</si>
  <si>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</si>
  <si>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</si>
  <si>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</si>
  <si>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</si>
  <si>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</si>
  <si>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</si>
  <si>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</si>
  <si>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</si>
  <si>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</si>
  <si>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</si>
  <si>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</si>
  <si>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</si>
  <si>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</si>
  <si>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</si>
  <si>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</si>
  <si>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</si>
  <si>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</si>
  <si>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</si>
  <si>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</si>
  <si>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</si>
  <si>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</si>
  <si>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</si>
  <si>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</si>
  <si>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</si>
  <si>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</si>
  <si>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</si>
  <si>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</si>
  <si>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</si>
  <si>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</si>
  <si>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</si>
  <si>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</si>
  <si>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</si>
  <si>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</si>
  <si>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</si>
  <si>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</si>
  <si>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</si>
  <si>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</si>
  <si>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</si>
  <si>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</si>
  <si>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</si>
  <si>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</si>
  <si>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</si>
  <si>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</si>
  <si>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</si>
  <si>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</si>
  <si>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</si>
  <si>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</si>
  <si>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</si>
  <si>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</si>
  <si>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</si>
  <si>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</si>
  <si>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</si>
  <si>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</si>
  <si>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</si>
  <si>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</si>
  <si>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</si>
  <si>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</si>
  <si>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</si>
  <si>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</si>
  <si>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</si>
  <si>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</si>
  <si>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</si>
  <si>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</si>
  <si>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</si>
  <si>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</si>
  <si>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</si>
  <si>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</si>
  <si>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</si>
  <si>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</si>
  <si>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</si>
  <si>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</si>
  <si>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</si>
  <si>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</si>
  <si>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</si>
  <si>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</si>
  <si>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</si>
  <si>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</si>
  <si>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</si>
  <si>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</si>
  <si>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</si>
  <si>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</si>
  <si>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</si>
  <si>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</si>
  <si>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</si>
  <si>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</si>
  <si>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</si>
  <si>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</si>
  <si>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</si>
  <si>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</si>
  <si>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</si>
  <si>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</si>
  <si>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</si>
  <si>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</si>
  <si>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</si>
  <si>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</si>
  <si>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</si>
  <si>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</si>
  <si>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</si>
  <si>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</si>
  <si>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</si>
  <si>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</si>
  <si>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</si>
  <si>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</si>
  <si>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</si>
  <si>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</si>
  <si>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</si>
  <si>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</si>
  <si>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</si>
  <si>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</si>
  <si>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</si>
  <si>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</si>
  <si>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</si>
  <si>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</si>
  <si>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</si>
  <si>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</si>
  <si>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</si>
  <si>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</si>
  <si>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</si>
  <si>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</si>
  <si>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</si>
  <si>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</si>
  <si>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</si>
  <si>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</si>
  <si>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</si>
  <si>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</si>
  <si>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</si>
  <si>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</si>
  <si>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</si>
  <si>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</si>
  <si>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</si>
  <si>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</si>
  <si>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</si>
  <si>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</si>
  <si>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</si>
  <si>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</si>
  <si>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</si>
  <si>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</si>
  <si>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</si>
  <si>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</si>
  <si>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</si>
  <si>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</si>
  <si>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</si>
  <si>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</si>
  <si>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</si>
  <si>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</si>
  <si>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</si>
  <si>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</si>
  <si>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</si>
  <si>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</si>
  <si>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</si>
  <si>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</si>
  <si>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</si>
  <si>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</si>
  <si>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</si>
  <si>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</si>
  <si>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</si>
  <si>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</si>
  <si>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</si>
  <si>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</si>
  <si>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</si>
  <si>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</si>
  <si>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</si>
  <si>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</si>
  <si>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</si>
  <si>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</si>
  <si>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</si>
  <si>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</si>
  <si>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</si>
  <si>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</si>
  <si>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</si>
  <si>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</si>
  <si>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</si>
  <si>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</si>
  <si>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</si>
  <si>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</si>
  <si>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</si>
  <si>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</si>
  <si>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</si>
  <si>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</si>
  <si>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</si>
  <si>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</si>
  <si>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</si>
  <si>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</si>
  <si>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</si>
  <si>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</si>
  <si>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</si>
  <si>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</si>
  <si>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</si>
  <si>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</si>
  <si>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</si>
  <si>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</si>
  <si>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</si>
  <si>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</si>
  <si>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</si>
  <si>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</si>
  <si>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</si>
  <si>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</si>
  <si>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</si>
  <si>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</si>
  <si>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</si>
  <si>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</si>
  <si>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</si>
  <si>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</si>
  <si>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</si>
  <si>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</si>
  <si>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</si>
  <si>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</si>
  <si>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</si>
  <si>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</si>
  <si>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</si>
  <si>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</si>
  <si>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</si>
  <si>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</si>
  <si>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</si>
  <si>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</si>
  <si>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</si>
  <si>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</si>
  <si>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</si>
  <si>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</si>
  <si>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</si>
  <si>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</si>
  <si>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</si>
  <si>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</si>
  <si>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</si>
  <si>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</si>
  <si>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</si>
  <si>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</si>
  <si>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</si>
  <si>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</si>
  <si>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</si>
  <si>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</si>
  <si>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</si>
  <si>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</si>
  <si>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</si>
  <si>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</si>
  <si>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</si>
  <si>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</si>
  <si>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</si>
  <si>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</si>
  <si>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</si>
  <si>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</si>
  <si>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</si>
  <si>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</si>
  <si>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</si>
  <si>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</si>
  <si>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</si>
  <si>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</si>
  <si>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</si>
  <si>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</si>
  <si>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</si>
  <si>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</si>
  <si>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</si>
  <si>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</si>
  <si>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</si>
  <si>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</si>
  <si>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</si>
  <si>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</si>
  <si>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</si>
  <si>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</si>
  <si>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</si>
  <si>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</si>
  <si>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</si>
  <si>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</si>
  <si>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</si>
  <si>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</si>
  <si>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</si>
  <si>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</si>
  <si>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</si>
  <si>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</si>
  <si>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</si>
  <si>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</si>
  <si>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</si>
  <si>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</si>
  <si>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</si>
  <si>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</si>
  <si>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</si>
  <si>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</si>
  <si>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</si>
  <si>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</si>
  <si>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</si>
  <si>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</si>
  <si>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</si>
  <si>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</si>
  <si>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</si>
  <si>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</si>
  <si>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</si>
  <si>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</si>
  <si>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</si>
  <si>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</si>
  <si>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</si>
  <si>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</si>
  <si>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</si>
  <si>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</si>
  <si>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</si>
  <si>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</si>
  <si>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</si>
  <si>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</si>
  <si>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</si>
  <si>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</si>
  <si>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</si>
  <si>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</si>
  <si>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</si>
  <si>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</si>
  <si>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</si>
  <si>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</si>
  <si>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</si>
  <si>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</si>
  <si>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</si>
  <si>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</si>
  <si>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</si>
  <si>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</si>
  <si>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</si>
  <si>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</si>
  <si>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</si>
  <si>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</si>
  <si>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</si>
  <si>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</si>
  <si>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</si>
  <si>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</si>
  <si>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</si>
  <si>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</si>
  <si>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</si>
  <si>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</si>
  <si>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</si>
  <si>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</si>
  <si>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</si>
  <si>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</si>
  <si>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</si>
  <si>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</si>
  <si>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</si>
  <si>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</si>
  <si>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</si>
  <si>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</si>
  <si>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</si>
  <si>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</si>
  <si>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</si>
  <si>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</si>
  <si>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</si>
  <si>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</si>
  <si>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</si>
  <si>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</si>
  <si>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</si>
  <si>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</si>
  <si>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</si>
  <si>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</si>
  <si>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</si>
  <si>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</si>
  <si>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</si>
  <si>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</si>
  <si>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</si>
  <si>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</si>
  <si>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</si>
  <si>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</si>
  <si>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</si>
  <si>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</si>
  <si>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</si>
  <si>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</si>
  <si>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</si>
  <si>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</si>
  <si>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</si>
  <si>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</si>
  <si>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</si>
  <si>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</si>
  <si>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</si>
  <si>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</si>
  <si>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</si>
  <si>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</si>
  <si>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</si>
  <si>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</si>
  <si>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</si>
  <si>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</si>
  <si>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</si>
  <si>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</si>
  <si>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</si>
  <si>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</si>
  <si>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</si>
  <si>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</si>
  <si>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</si>
  <si>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</si>
  <si>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</si>
  <si>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</si>
  <si>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</si>
  <si>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</si>
  <si>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</si>
  <si>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</si>
  <si>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</si>
  <si>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</si>
  <si>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</si>
  <si>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</si>
  <si>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</si>
  <si>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</si>
  <si>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</si>
  <si>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</si>
  <si>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</si>
  <si>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</si>
  <si>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</si>
  <si>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</si>
  <si>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</si>
  <si>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</si>
  <si>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</si>
  <si>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</si>
  <si>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</si>
  <si>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</si>
  <si>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</si>
  <si>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</si>
  <si>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</si>
  <si>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</si>
  <si>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</si>
  <si>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</si>
  <si>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</si>
  <si>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</si>
  <si>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</si>
  <si>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</si>
  <si>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</si>
  <si>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</si>
  <si>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</si>
  <si>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</si>
  <si>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</si>
  <si>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</si>
  <si>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</si>
  <si>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</si>
  <si>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</si>
  <si>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</si>
  <si>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</si>
  <si>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</si>
  <si>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</si>
  <si>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</si>
  <si>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</si>
  <si>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</si>
  <si>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</si>
  <si>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</si>
  <si>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</si>
  <si>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</si>
  <si>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</si>
  <si>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</si>
  <si>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</si>
  <si>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</si>
  <si>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</si>
  <si>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</si>
  <si>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</si>
  <si>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</si>
  <si>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</si>
  <si>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</si>
  <si>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</si>
  <si>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</si>
  <si>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</si>
  <si>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</si>
  <si>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</si>
  <si>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</si>
  <si>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</si>
  <si>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</si>
  <si>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</si>
  <si>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</si>
  <si>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</si>
  <si>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</si>
  <si>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</si>
  <si>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</si>
  <si>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</si>
  <si>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</si>
  <si>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</si>
  <si>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</si>
  <si>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</si>
  <si>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</si>
  <si>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</si>
  <si>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</si>
  <si>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</si>
  <si>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</si>
  <si>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</si>
  <si>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</si>
  <si>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</si>
  <si>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</si>
  <si>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</si>
  <si>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</si>
  <si>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</si>
  <si>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</si>
  <si>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</si>
  <si>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</si>
  <si>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</si>
  <si>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</si>
  <si>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</si>
  <si>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</si>
  <si>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</si>
  <si>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</si>
  <si>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</si>
  <si>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</si>
  <si>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</si>
  <si>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</si>
  <si>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</si>
  <si>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</si>
  <si>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</si>
  <si>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</si>
  <si>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</si>
  <si>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</si>
  <si>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</si>
  <si>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</si>
  <si>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</si>
  <si>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</si>
  <si>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</si>
  <si>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</si>
  <si>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</si>
  <si>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</si>
  <si>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</si>
  <si>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</si>
  <si>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</si>
  <si>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</si>
  <si>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</si>
  <si>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</si>
  <si>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</si>
  <si>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</si>
  <si>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</si>
  <si>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</si>
  <si>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</si>
  <si>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</si>
  <si>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</si>
  <si>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</si>
  <si>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</si>
  <si>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</si>
  <si>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</si>
  <si>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</si>
  <si>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</si>
  <si>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</si>
  <si>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</si>
  <si>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</si>
  <si>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</si>
  <si>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</si>
  <si>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</si>
  <si>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</si>
  <si>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</si>
  <si>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</si>
  <si>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</si>
  <si>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</si>
  <si>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</si>
  <si>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</si>
  <si>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</si>
  <si>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</si>
  <si>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</si>
  <si>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</si>
  <si>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</si>
  <si>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</si>
  <si>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</si>
  <si>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</si>
  <si>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</si>
  <si>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</si>
  <si>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</si>
  <si>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</si>
  <si>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</si>
  <si>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</si>
  <si>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</si>
  <si>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</si>
  <si>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</si>
  <si>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</si>
  <si>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</si>
  <si>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</si>
  <si>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</si>
  <si>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</si>
  <si>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</si>
  <si>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</si>
  <si>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</si>
  <si>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</si>
  <si>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</si>
  <si>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</si>
  <si>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</si>
  <si>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</si>
  <si>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</si>
  <si>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</si>
  <si>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</si>
  <si>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</si>
  <si>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</si>
  <si>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</si>
  <si>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</si>
  <si>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</si>
  <si>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</si>
  <si>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</si>
  <si>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</si>
  <si>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</si>
  <si>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</si>
  <si>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</si>
  <si>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</si>
  <si>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</si>
  <si>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</si>
  <si>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</si>
  <si>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</si>
  <si>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</si>
  <si>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</si>
  <si>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</si>
  <si>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</si>
  <si>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</si>
  <si>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</si>
  <si>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</si>
  <si>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</si>
  <si>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</si>
  <si>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</si>
  <si>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</si>
  <si>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</si>
  <si>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</si>
  <si>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</si>
  <si>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</si>
  <si>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</si>
  <si>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</si>
  <si>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</si>
  <si>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</si>
  <si>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</si>
  <si>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</si>
  <si>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</si>
  <si>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</si>
  <si>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</si>
  <si>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</si>
  <si>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</si>
  <si>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</si>
  <si>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</si>
  <si>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</si>
  <si>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</si>
  <si>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</si>
  <si>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</si>
  <si>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</si>
  <si>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</si>
  <si>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</si>
  <si>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</si>
  <si>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</si>
  <si>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</si>
  <si>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</si>
  <si>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</si>
  <si>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</si>
  <si>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</si>
  <si>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</si>
  <si>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</si>
  <si>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</si>
  <si>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</si>
  <si>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</si>
  <si>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</si>
  <si>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</si>
  <si>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</si>
  <si>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</si>
  <si>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</si>
  <si>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</si>
  <si>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</si>
  <si>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</si>
  <si>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</si>
  <si>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</si>
  <si>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</si>
  <si>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</si>
  <si>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</si>
  <si>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</si>
  <si>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</si>
  <si>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</si>
  <si>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</si>
  <si>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</si>
  <si>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</si>
  <si>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</si>
  <si>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</si>
  <si>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</si>
  <si>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</si>
  <si>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</si>
  <si>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</si>
  <si>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</si>
  <si>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</si>
  <si>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</si>
  <si>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</si>
  <si>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</si>
  <si>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</si>
  <si>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</si>
  <si>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</si>
  <si>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</si>
  <si>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</si>
  <si>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</si>
  <si>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</si>
  <si>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</si>
  <si>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</si>
  <si>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</si>
  <si>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</si>
  <si>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</si>
  <si>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</si>
  <si>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</si>
  <si>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</si>
  <si>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</si>
  <si>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</si>
  <si>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</si>
  <si>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</si>
  <si>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</si>
  <si>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</si>
  <si>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</si>
  <si>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</si>
  <si>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</si>
  <si>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</si>
  <si>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</si>
  <si>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</si>
  <si>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</si>
  <si>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</si>
  <si>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</si>
  <si>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</si>
  <si>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</si>
  <si>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</si>
  <si>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</si>
  <si>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</si>
  <si>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</si>
  <si>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</si>
  <si>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</si>
  <si>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</si>
  <si>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</si>
  <si>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</si>
  <si>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</si>
  <si>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</si>
  <si>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</si>
  <si>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</si>
  <si>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</si>
  <si>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</si>
  <si>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</si>
  <si>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</si>
  <si>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</si>
  <si>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</si>
  <si>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</si>
  <si>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</si>
  <si>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</si>
  <si>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</si>
  <si>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</si>
  <si>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</si>
  <si>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</si>
  <si>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</si>
  <si>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</si>
  <si>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</si>
  <si>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</si>
  <si>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</si>
  <si>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</si>
  <si>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</si>
  <si>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</si>
  <si>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</si>
  <si>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</si>
  <si>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</si>
  <si>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</si>
  <si>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</si>
  <si>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</si>
  <si>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</si>
  <si>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</si>
  <si>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</si>
  <si>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</si>
  <si>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</si>
  <si>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</si>
  <si>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</si>
  <si>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</si>
  <si>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</si>
  <si>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</si>
  <si>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</si>
  <si>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</si>
  <si>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</si>
  <si>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</si>
  <si>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</si>
  <si>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</si>
  <si>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</si>
  <si>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</si>
  <si>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</si>
  <si>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</si>
  <si>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</si>
  <si>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</si>
  <si>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</si>
  <si>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</si>
  <si>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</si>
  <si>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</si>
  <si>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</si>
  <si>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</si>
  <si>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</si>
  <si>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</si>
  <si>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</si>
  <si>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</si>
  <si>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</si>
  <si>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</si>
  <si>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</si>
  <si>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</si>
  <si>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</si>
  <si>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</si>
  <si>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</si>
  <si>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</si>
  <si>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</si>
  <si>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</si>
  <si>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</si>
  <si>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</si>
  <si>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</si>
  <si>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</si>
  <si>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</si>
  <si>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</si>
  <si>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</si>
  <si>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</si>
  <si>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</si>
  <si>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</si>
  <si>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</si>
  <si>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</si>
  <si>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</si>
  <si>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</si>
  <si>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</si>
  <si>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</si>
  <si>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</si>
  <si>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</si>
  <si>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</si>
  <si>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</si>
  <si>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</si>
  <si>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</si>
  <si>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</si>
  <si>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</si>
  <si>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</si>
  <si>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</si>
  <si>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</si>
  <si>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</si>
  <si>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</si>
  <si>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</si>
  <si>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</si>
  <si>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</si>
  <si>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</si>
  <si>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</si>
  <si>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</si>
  <si>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</si>
  <si>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</si>
  <si>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</si>
  <si>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</si>
  <si>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</si>
  <si>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</si>
  <si>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</si>
  <si>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</si>
  <si>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</si>
  <si>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</si>
  <si>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</si>
  <si>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</si>
  <si>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</si>
  <si>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</si>
  <si>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</si>
  <si>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</si>
  <si>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</si>
  <si>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</si>
  <si>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</si>
  <si>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</si>
  <si>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</si>
  <si>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</si>
  <si>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</si>
  <si>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</si>
  <si>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</si>
  <si>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</si>
  <si>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</si>
  <si>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</si>
  <si>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</si>
  <si>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</si>
  <si>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</si>
  <si>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</si>
  <si>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</si>
  <si>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</si>
  <si>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</si>
  <si>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</si>
  <si>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</si>
  <si>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</si>
  <si>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</si>
  <si>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</si>
  <si>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</si>
  <si>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</si>
  <si>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</si>
  <si>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</si>
  <si>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</si>
  <si>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</si>
  <si>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</si>
  <si>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</si>
  <si>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</si>
  <si>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</si>
  <si>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</si>
  <si>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</si>
  <si>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</si>
  <si>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</si>
  <si>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</si>
  <si>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</si>
  <si>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</si>
  <si>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</si>
  <si>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</si>
  <si>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</si>
  <si>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</si>
  <si>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</si>
  <si>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</si>
  <si>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</si>
  <si>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</si>
  <si>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</si>
  <si>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</si>
  <si>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</si>
  <si>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</si>
  <si>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</si>
  <si>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</si>
  <si>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</si>
  <si>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</si>
  <si>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</si>
  <si>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</si>
  <si>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</si>
  <si>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</si>
  <si>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</si>
  <si>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</si>
  <si>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</si>
  <si>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</si>
  <si>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</si>
  <si>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</si>
  <si>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</si>
  <si>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</si>
  <si>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</si>
  <si>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</si>
  <si>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</si>
  <si>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</si>
  <si>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</si>
  <si>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</si>
  <si>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</si>
  <si>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</si>
  <si>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</si>
  <si>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</si>
  <si>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</si>
  <si>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</si>
  <si>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</si>
  <si>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</si>
  <si>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</si>
  <si>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</si>
  <si>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</si>
  <si>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</si>
  <si>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</si>
  <si>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</si>
  <si>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</si>
  <si>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</si>
  <si>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</si>
  <si>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</si>
  <si>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</si>
  <si>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</si>
  <si>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</si>
  <si>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</si>
  <si>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</si>
  <si>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</si>
  <si>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</si>
  <si>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</si>
  <si>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</si>
  <si>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</si>
  <si>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</si>
  <si>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</si>
  <si>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</si>
  <si>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</si>
  <si>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</si>
  <si>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</si>
  <si>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</si>
  <si>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</si>
  <si>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</si>
  <si>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</si>
  <si>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</si>
  <si>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</si>
  <si>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</si>
  <si>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</si>
  <si>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</si>
  <si>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</si>
  <si>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</si>
  <si>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</si>
  <si>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</si>
  <si>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</si>
  <si>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</si>
  <si>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</si>
  <si>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</si>
  <si>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</si>
  <si>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</si>
  <si>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</si>
  <si>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</si>
  <si>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</si>
  <si>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</si>
  <si>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</si>
  <si>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</si>
  <si>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</si>
  <si>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</si>
  <si>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</si>
  <si>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</si>
  <si>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</si>
  <si>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</si>
  <si>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</si>
  <si>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</si>
  <si>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</si>
  <si>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</si>
  <si>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</si>
  <si>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</si>
  <si>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</si>
  <si>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</si>
  <si>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</si>
  <si>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</si>
  <si>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</si>
  <si>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</si>
  <si>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</si>
  <si>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</si>
  <si>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</si>
  <si>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</si>
  <si>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</si>
  <si>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</si>
  <si>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</si>
  <si>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</si>
  <si>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</si>
  <si>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</si>
  <si>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</si>
  <si>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</si>
  <si>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</si>
  <si>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</si>
  <si>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</si>
  <si>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</si>
  <si>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</si>
  <si>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</si>
  <si>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</si>
  <si>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</si>
  <si>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</si>
  <si>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</si>
  <si>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</si>
  <si>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</si>
  <si>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</si>
  <si>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</si>
  <si>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</si>
  <si>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</si>
  <si>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</si>
  <si>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</si>
  <si>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</si>
  <si>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</si>
  <si>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</si>
  <si>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</si>
  <si>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</si>
  <si>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</si>
  <si>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</si>
  <si>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</si>
  <si>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</si>
  <si>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</si>
  <si>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</si>
  <si>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</si>
  <si>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</si>
  <si>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</si>
  <si>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</si>
  <si>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</si>
  <si>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</si>
  <si>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</si>
  <si>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</si>
  <si>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</si>
  <si>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</si>
  <si>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</si>
  <si>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</si>
  <si>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</si>
  <si>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</si>
  <si>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</si>
  <si>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</si>
  <si>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</si>
  <si>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</si>
  <si>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</si>
  <si>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</si>
  <si>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</si>
  <si>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</si>
  <si>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</si>
  <si>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</si>
  <si>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</si>
  <si>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</si>
  <si>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</si>
  <si>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</si>
  <si>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</si>
  <si>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</si>
  <si>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</si>
  <si>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</si>
  <si>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</si>
  <si>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</si>
  <si>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</si>
  <si>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</si>
  <si>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</si>
  <si>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</si>
  <si>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</si>
  <si>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</si>
  <si>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</si>
  <si>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</si>
  <si>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</si>
  <si>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</si>
  <si>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</si>
  <si>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</si>
  <si>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</si>
  <si>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</si>
  <si>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</si>
  <si>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</si>
  <si>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</si>
  <si>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</si>
  <si>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</si>
  <si>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</si>
  <si>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</si>
  <si>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</si>
  <si>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</si>
  <si>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</si>
  <si>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</si>
  <si>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</si>
  <si>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</si>
  <si>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</si>
  <si>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</si>
  <si>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</si>
  <si>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</si>
  <si>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</si>
  <si>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</si>
  <si>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</si>
  <si>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</si>
  <si>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</si>
  <si>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</si>
  <si>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</si>
  <si>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</si>
  <si>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</si>
  <si>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</si>
  <si>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</si>
  <si>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</si>
  <si>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</si>
  <si>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</si>
  <si>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</si>
  <si>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</si>
  <si>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</si>
  <si>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</si>
  <si>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</si>
  <si>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</si>
  <si>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</si>
  <si>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</si>
  <si>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</si>
  <si>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</si>
  <si>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</si>
  <si>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</si>
  <si>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</si>
  <si>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</si>
  <si>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</si>
  <si>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</si>
  <si>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</si>
  <si>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</si>
  <si>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</si>
  <si>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</si>
  <si>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</si>
  <si>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</si>
  <si>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</si>
  <si>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</si>
  <si>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</si>
  <si>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</si>
  <si>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</si>
  <si>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</si>
  <si>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</si>
  <si>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</si>
  <si>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</si>
  <si>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</si>
  <si>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</si>
  <si>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</si>
  <si>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</si>
  <si>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</si>
  <si>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</si>
  <si>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</si>
  <si>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</si>
  <si>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</si>
  <si>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</si>
  <si>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</si>
  <si>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</si>
  <si>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</si>
  <si>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</si>
  <si>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</si>
  <si>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</si>
  <si>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</si>
  <si>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</si>
  <si>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</si>
  <si>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</si>
  <si>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</si>
  <si>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</si>
  <si>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</si>
  <si>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</si>
  <si>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</si>
  <si>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</si>
  <si>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</si>
  <si>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</si>
  <si>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</si>
  <si>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</si>
  <si>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</si>
  <si>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</si>
  <si>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</si>
  <si>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</si>
  <si>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</si>
  <si>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</si>
  <si>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</si>
  <si>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</si>
  <si>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</si>
  <si>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</si>
  <si>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</si>
  <si>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</si>
  <si>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</si>
  <si>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</si>
  <si>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</si>
  <si>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</si>
  <si>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</si>
  <si>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</si>
  <si>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</si>
  <si>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</si>
  <si>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</si>
  <si>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</si>
  <si>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</si>
  <si>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</si>
  <si>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</si>
  <si>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</si>
  <si>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</si>
  <si>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</si>
  <si>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</si>
  <si>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</si>
  <si>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</si>
  <si>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</si>
  <si>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</si>
  <si>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</si>
  <si>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</si>
  <si>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</si>
  <si>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</si>
  <si>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</si>
  <si>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</si>
  <si>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</si>
  <si>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</si>
  <si>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</si>
  <si>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</si>
  <si>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</si>
  <si>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</si>
  <si>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</si>
  <si>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</si>
  <si>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</si>
  <si>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</si>
  <si>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</si>
  <si>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</si>
  <si>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</si>
  <si>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</si>
  <si>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</si>
  <si>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</si>
  <si>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</si>
  <si>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</si>
  <si>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</si>
  <si>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</si>
  <si>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</si>
  <si>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</si>
  <si>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</si>
  <si>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</si>
  <si>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</si>
  <si>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</si>
  <si>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</si>
  <si>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</si>
  <si>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</si>
  <si>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</si>
  <si>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</si>
  <si>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</si>
  <si>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</si>
  <si>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</si>
  <si>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</si>
  <si>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</si>
  <si>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</si>
  <si>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</si>
  <si>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</si>
  <si>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</si>
  <si>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</si>
  <si>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</si>
  <si>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</si>
  <si>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</si>
  <si>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</si>
  <si>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</si>
  <si>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</si>
  <si>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</si>
  <si>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</si>
  <si>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</si>
  <si>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</si>
  <si>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</si>
  <si>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</si>
  <si>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</si>
  <si>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</si>
  <si>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</si>
  <si>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</si>
  <si>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</si>
  <si>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</si>
  <si>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</si>
  <si>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</si>
  <si>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</si>
  <si>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</si>
  <si>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</si>
  <si>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</si>
  <si>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</si>
  <si>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</si>
  <si>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</si>
  <si>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</si>
  <si>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</si>
  <si>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</si>
  <si>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</si>
  <si>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</si>
  <si>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</si>
  <si>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</si>
  <si>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</si>
  <si>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</si>
  <si>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</si>
  <si>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</si>
  <si>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</si>
  <si>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</si>
  <si>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</si>
  <si>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</si>
  <si>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</si>
  <si>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</si>
  <si>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</si>
  <si>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</si>
  <si>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</si>
  <si>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</si>
  <si>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</si>
  <si>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</si>
  <si>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</si>
  <si>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</si>
  <si>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</si>
  <si>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</si>
  <si>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</si>
  <si>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</si>
  <si>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</si>
  <si>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</si>
  <si>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</si>
  <si>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</si>
  <si>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</si>
  <si>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</si>
  <si>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</si>
  <si>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</si>
  <si>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</si>
  <si>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</si>
  <si>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</si>
  <si>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</si>
  <si>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</si>
  <si>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</si>
  <si>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</si>
  <si>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</si>
  <si>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</si>
  <si>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</si>
  <si>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</si>
  <si>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</si>
  <si>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</si>
  <si>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</si>
  <si>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</si>
  <si>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</si>
  <si>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</si>
  <si>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</si>
  <si>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</si>
  <si>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</si>
  <si>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</si>
  <si>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</si>
  <si>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</si>
  <si>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</si>
  <si>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</si>
  <si>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</si>
  <si>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</si>
  <si>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</si>
  <si>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</si>
  <si>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</si>
  <si>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</si>
  <si>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</si>
  <si>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</si>
  <si>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</si>
  <si>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</si>
  <si>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</si>
  <si>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</si>
  <si>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</si>
  <si>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</si>
  <si>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</si>
  <si>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</si>
  <si>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</si>
  <si>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</si>
  <si>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</si>
  <si>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</si>
  <si>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</si>
  <si>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</si>
  <si>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</si>
  <si>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</si>
  <si>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</si>
  <si>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</si>
  <si>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</si>
  <si>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</si>
  <si>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</si>
  <si>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</si>
  <si>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</si>
  <si>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</si>
  <si>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</si>
  <si>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</si>
  <si>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</si>
  <si>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</si>
  <si>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</si>
  <si>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</si>
  <si>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</si>
  <si>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</si>
  <si>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</si>
  <si>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</si>
  <si>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</si>
  <si>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</si>
  <si>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</si>
  <si>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</si>
  <si>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</si>
  <si>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</si>
  <si>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</si>
  <si>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</si>
  <si>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</si>
  <si>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</si>
  <si>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</si>
  <si>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</si>
  <si>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</si>
  <si>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</si>
  <si>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</si>
  <si>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</si>
  <si>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</si>
  <si>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</si>
  <si>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</si>
  <si>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</si>
  <si>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</si>
  <si>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</si>
  <si>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</si>
  <si>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</si>
  <si>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</si>
  <si>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</si>
  <si>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</si>
  <si>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</si>
  <si>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</si>
  <si>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</si>
  <si>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</si>
  <si>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</si>
  <si>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</si>
  <si>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</si>
  <si>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</si>
  <si>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</si>
  <si>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</si>
  <si>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</si>
  <si>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</si>
  <si>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</si>
  <si>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</si>
  <si>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</si>
  <si>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</si>
  <si>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</si>
  <si>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</si>
  <si>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</si>
  <si>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</si>
  <si>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</si>
  <si>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</si>
  <si>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</si>
  <si>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</si>
  <si>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</si>
  <si>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</si>
  <si>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</si>
  <si>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</si>
  <si>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</si>
  <si>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</si>
  <si>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</si>
  <si>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</si>
  <si>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</si>
  <si>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</si>
  <si>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</si>
  <si>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</si>
  <si>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</si>
  <si>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</si>
  <si>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</si>
  <si>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</si>
  <si>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</si>
  <si>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</si>
  <si>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</si>
  <si>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</si>
  <si>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</si>
  <si>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</si>
  <si>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</si>
  <si>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</si>
  <si>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</si>
  <si>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</si>
  <si>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</si>
  <si>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</si>
  <si>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</si>
  <si>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</si>
  <si>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</si>
  <si>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</si>
  <si>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</si>
  <si>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</si>
  <si>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</si>
  <si>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</si>
  <si>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</si>
  <si>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</si>
  <si>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</si>
  <si>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</si>
  <si>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</si>
  <si>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</si>
  <si>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</si>
  <si>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</si>
  <si>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</si>
  <si>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</si>
  <si>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</si>
  <si>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</si>
  <si>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</si>
  <si>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</si>
  <si>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</si>
  <si>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</si>
  <si>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</si>
  <si>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</si>
  <si>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</si>
  <si>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</si>
  <si>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</si>
  <si>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</si>
  <si>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</si>
  <si>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</si>
  <si>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</si>
  <si>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</si>
  <si>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</si>
  <si>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</si>
  <si>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</si>
  <si>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</si>
  <si>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</si>
  <si>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</si>
  <si>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</si>
  <si>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</si>
  <si>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</si>
  <si>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</si>
  <si>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</si>
  <si>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</si>
  <si>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</si>
  <si>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</si>
  <si>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</si>
  <si>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</si>
  <si>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</si>
  <si>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</si>
  <si>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</si>
  <si>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</si>
  <si>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</si>
  <si>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</si>
  <si>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</si>
  <si>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</si>
  <si>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</si>
  <si>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</si>
  <si>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</si>
  <si>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</si>
  <si>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</si>
  <si>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</si>
  <si>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</si>
  <si>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</si>
  <si>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</si>
  <si>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</si>
  <si>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</si>
  <si>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</si>
  <si>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</si>
  <si>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</si>
  <si>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</si>
  <si>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</si>
  <si>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</si>
  <si>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</si>
  <si>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</si>
  <si>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</si>
  <si>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</si>
  <si>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</si>
  <si>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</si>
  <si>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</si>
  <si>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</si>
  <si>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</si>
  <si>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</si>
  <si>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</si>
  <si>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</si>
  <si>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</si>
  <si>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</si>
  <si>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</si>
  <si>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</si>
  <si>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</si>
  <si>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</si>
  <si>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</si>
  <si>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</si>
  <si>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</si>
  <si>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</si>
  <si>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</si>
  <si>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</si>
  <si>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</si>
  <si>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</si>
  <si>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</si>
  <si>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</si>
  <si>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</si>
  <si>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</si>
  <si>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</si>
  <si>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</si>
  <si>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</si>
  <si>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</si>
  <si>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</si>
  <si>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</si>
  <si>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</si>
  <si>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</si>
  <si>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</si>
  <si>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</si>
  <si>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</si>
  <si>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</si>
  <si>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</si>
  <si>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</si>
  <si>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</si>
  <si>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</si>
  <si>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</si>
  <si>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</si>
  <si>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</si>
  <si>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</si>
  <si>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</si>
  <si>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</si>
  <si>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</si>
  <si>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</si>
  <si>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</si>
  <si>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</si>
  <si>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</si>
  <si>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</si>
  <si>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</si>
  <si>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</si>
  <si>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</si>
  <si>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</si>
  <si>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</si>
  <si>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</si>
  <si>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</si>
  <si>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</si>
  <si>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</si>
  <si>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</si>
  <si>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</si>
  <si>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</si>
  <si>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</si>
  <si>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</si>
  <si>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</si>
  <si>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</si>
  <si>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</si>
  <si>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</si>
  <si>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</si>
  <si>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</si>
  <si>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</si>
  <si>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</si>
  <si>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</si>
  <si>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</si>
  <si>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</si>
  <si>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</si>
  <si>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</si>
  <si>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</si>
  <si>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</si>
  <si>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</si>
  <si>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</si>
  <si>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</si>
  <si>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</si>
  <si>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</si>
  <si>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</si>
  <si>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</si>
  <si>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</si>
  <si>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</si>
  <si>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</si>
  <si>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</si>
  <si>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</si>
  <si>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</si>
  <si>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</si>
  <si>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</si>
  <si>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</si>
  <si>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</si>
  <si>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</si>
  <si>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</si>
  <si>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</si>
  <si>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</si>
  <si>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</si>
  <si>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</si>
  <si>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</si>
  <si>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</si>
  <si>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</si>
  <si>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</si>
  <si>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</si>
  <si>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</si>
  <si>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</si>
  <si>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</si>
  <si>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</si>
  <si>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</si>
  <si>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</si>
  <si>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</si>
  <si>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</si>
  <si>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</si>
  <si>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</si>
  <si>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</si>
  <si>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</si>
  <si>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</si>
  <si>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</si>
  <si>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</si>
  <si>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</si>
  <si>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</si>
  <si>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</si>
  <si>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</si>
  <si>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</si>
  <si>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</si>
  <si>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</si>
  <si>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</si>
  <si>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</si>
  <si>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</si>
  <si>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</si>
  <si>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</si>
  <si>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</si>
  <si>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</si>
  <si>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</si>
  <si>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</si>
  <si>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</si>
  <si>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</si>
  <si>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</si>
  <si>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</si>
  <si>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</si>
  <si>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</si>
  <si>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</si>
  <si>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</si>
  <si>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</si>
  <si>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</si>
  <si>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</si>
  <si>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</si>
  <si>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</si>
  <si>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</si>
  <si>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</si>
  <si>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</si>
  <si>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</si>
  <si>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</si>
  <si>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</si>
  <si>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</si>
  <si>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</si>
  <si>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</si>
  <si>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</si>
  <si>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</si>
  <si>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</si>
  <si>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</si>
  <si>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</si>
  <si>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</si>
  <si>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</si>
  <si>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</si>
  <si>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</si>
  <si>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</si>
  <si>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</si>
  <si>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</si>
  <si>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</si>
  <si>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</si>
  <si>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</si>
  <si>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</si>
  <si>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</si>
  <si>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</si>
  <si>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</si>
  <si>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</si>
  <si>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</si>
  <si>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</si>
  <si>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</si>
  <si>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</si>
  <si>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</si>
  <si>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</si>
  <si>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</si>
  <si>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</si>
  <si>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</si>
  <si>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</si>
  <si>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</si>
  <si>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</si>
  <si>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</si>
  <si>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</si>
  <si>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</si>
  <si>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</si>
  <si>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</si>
  <si>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</si>
  <si>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</si>
  <si>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</si>
  <si>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</si>
  <si>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</si>
  <si>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</si>
  <si>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</si>
  <si>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</si>
  <si>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</si>
  <si>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</si>
  <si>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</si>
  <si>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</si>
  <si>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</si>
  <si>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</si>
  <si>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</si>
  <si>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</si>
  <si>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</si>
  <si>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</si>
  <si>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</si>
  <si>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</si>
  <si>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</si>
  <si>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</si>
  <si>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</si>
  <si>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</si>
  <si>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</si>
  <si>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</si>
  <si>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</si>
  <si>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</si>
  <si>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</si>
  <si>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</si>
  <si>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</si>
  <si>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</si>
  <si>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</si>
  <si>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</si>
  <si>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</si>
  <si>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</si>
  <si>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</si>
  <si>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</si>
  <si>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</si>
  <si>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</si>
  <si>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</si>
  <si>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</si>
  <si>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</si>
  <si>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</si>
  <si>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</si>
  <si>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</si>
  <si>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</si>
  <si>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</si>
  <si>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</si>
  <si>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</si>
  <si>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</si>
  <si>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</si>
  <si>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</si>
  <si>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</si>
  <si>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</si>
  <si>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</si>
  <si>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</si>
  <si>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</si>
  <si>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</si>
  <si>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</si>
  <si>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</si>
  <si>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</si>
  <si>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</si>
  <si>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</si>
  <si>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</si>
  <si>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</si>
  <si>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</si>
  <si>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</si>
  <si>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</si>
  <si>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</si>
  <si>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</si>
  <si>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</si>
  <si>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</si>
  <si>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</si>
  <si>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</si>
  <si>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</si>
  <si>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</si>
  <si>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</si>
  <si>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</si>
  <si>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</si>
  <si>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</si>
  <si>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</si>
  <si>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</si>
  <si>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</si>
  <si>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</si>
  <si>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</si>
  <si>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</si>
  <si>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</si>
  <si>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</si>
  <si>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</si>
  <si>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</si>
  <si>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</si>
  <si>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</si>
  <si>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</si>
  <si>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</si>
  <si>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</si>
  <si>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</si>
  <si>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</si>
  <si>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</si>
  <si>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</si>
  <si>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</si>
  <si>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</si>
  <si>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</si>
  <si>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</si>
  <si>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</si>
  <si>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</si>
  <si>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</si>
  <si>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</si>
  <si>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</si>
  <si>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</si>
  <si>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</si>
  <si>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</si>
  <si>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</si>
  <si>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</si>
  <si>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</si>
  <si>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</si>
  <si>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</si>
  <si>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</si>
  <si>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</si>
  <si>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</si>
  <si>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</si>
  <si>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</si>
  <si>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</si>
  <si>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</si>
  <si>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</si>
  <si>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</si>
  <si>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</si>
  <si>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</si>
  <si>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</si>
  <si>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</si>
  <si>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</si>
  <si>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</si>
  <si>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</si>
  <si>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</si>
  <si>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</si>
  <si>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</si>
  <si>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</si>
  <si>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</si>
  <si>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</si>
  <si>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</si>
  <si>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</si>
  <si>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</si>
  <si>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</si>
  <si>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</si>
  <si>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</si>
  <si>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</si>
  <si>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</si>
  <si>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</si>
  <si>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</si>
  <si>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</si>
  <si>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</si>
  <si>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</si>
  <si>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</si>
  <si>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</si>
  <si>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</si>
  <si>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</si>
  <si>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</si>
  <si>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</si>
  <si>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</si>
  <si>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</si>
  <si>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</si>
  <si>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</si>
  <si>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</si>
  <si>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</si>
  <si>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</si>
  <si>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</si>
  <si>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</si>
  <si>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</si>
  <si>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</si>
  <si>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</si>
  <si>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</si>
  <si>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</si>
  <si>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</si>
  <si>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</si>
  <si>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</si>
  <si>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</si>
  <si>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</si>
  <si>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</si>
  <si>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</si>
  <si>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</si>
  <si>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</si>
  <si>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</si>
  <si>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</si>
  <si>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</si>
  <si>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</si>
  <si>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</si>
  <si>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</si>
  <si>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</si>
  <si>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</si>
  <si>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</si>
  <si>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</si>
  <si>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</si>
  <si>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</si>
  <si>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</si>
  <si>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</si>
  <si>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</si>
  <si>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</si>
  <si>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</si>
  <si>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</si>
  <si>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</si>
  <si>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</si>
  <si>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</si>
  <si>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</si>
  <si>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</si>
  <si>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</si>
  <si>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</si>
  <si>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</si>
  <si>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</si>
  <si>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</si>
  <si>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</si>
  <si>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</si>
  <si>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</si>
  <si>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</si>
  <si>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</si>
  <si>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</si>
  <si>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</si>
  <si>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</si>
  <si>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</si>
  <si>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</si>
  <si>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</si>
  <si>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</si>
  <si>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</si>
  <si>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</si>
  <si>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</si>
  <si>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</si>
  <si>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</si>
  <si>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</si>
  <si>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</si>
  <si>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</si>
  <si>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</si>
  <si>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</si>
  <si>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</si>
  <si>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</si>
  <si>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</si>
  <si>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</si>
  <si>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</si>
  <si>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</si>
  <si>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</si>
  <si>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</si>
  <si>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</si>
  <si>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</si>
  <si>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</si>
  <si>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</si>
  <si>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</si>
  <si>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</si>
  <si>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</si>
  <si>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</si>
  <si>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</si>
  <si>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</si>
  <si>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</si>
  <si>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</si>
  <si>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</si>
  <si>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</si>
  <si>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</si>
  <si>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</si>
  <si>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</si>
  <si>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</si>
  <si>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</si>
  <si>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</si>
  <si>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</si>
  <si>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</si>
  <si>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</si>
  <si>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</si>
  <si>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</si>
  <si>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</si>
  <si>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</si>
  <si>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</si>
  <si>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</si>
  <si>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</si>
  <si>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</si>
  <si>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</si>
  <si>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</si>
  <si>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</si>
  <si>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</si>
  <si>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</si>
  <si>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</si>
  <si>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</si>
  <si>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</si>
  <si>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</si>
  <si>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</si>
  <si>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</si>
  <si>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</si>
  <si>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</si>
  <si>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</si>
  <si>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</si>
  <si>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</si>
  <si>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</si>
  <si>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</si>
  <si>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</si>
  <si>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</si>
  <si>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</si>
  <si>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</si>
  <si>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</si>
  <si>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</si>
  <si>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</si>
  <si>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</si>
  <si>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</si>
  <si>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</si>
  <si>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</si>
  <si>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</si>
  <si>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</si>
  <si>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</si>
  <si>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</si>
  <si>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</si>
  <si>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</si>
  <si>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</si>
  <si>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</si>
  <si>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</si>
  <si>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</si>
  <si>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</si>
  <si>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</si>
  <si>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</si>
  <si>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</si>
  <si>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</si>
  <si>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</si>
  <si>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</si>
  <si>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</si>
  <si>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</si>
  <si>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</si>
  <si>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</si>
  <si>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</si>
  <si>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</si>
  <si>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</si>
  <si>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</si>
  <si>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</si>
  <si>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</si>
  <si>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</si>
  <si>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</si>
  <si>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</si>
  <si>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</si>
  <si>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</si>
  <si>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</si>
  <si>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</si>
  <si>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</si>
  <si>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</si>
  <si>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</si>
  <si>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</si>
  <si>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</si>
  <si>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</si>
  <si>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</si>
  <si>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</si>
  <si>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</si>
  <si>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</si>
  <si>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</si>
  <si>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</si>
  <si>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</si>
  <si>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</si>
  <si>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</si>
  <si>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</si>
  <si>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</si>
  <si>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</si>
  <si>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</si>
  <si>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</si>
  <si>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</si>
  <si>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</si>
  <si>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</si>
  <si>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</si>
  <si>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</si>
  <si>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</si>
  <si>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</si>
  <si>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</si>
  <si>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</si>
  <si>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</si>
  <si>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</si>
  <si>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</si>
  <si>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</si>
  <si>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</si>
  <si>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</si>
  <si>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</si>
  <si>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</si>
  <si>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</si>
  <si>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</si>
  <si>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</si>
  <si>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</si>
  <si>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</si>
  <si>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</si>
  <si>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</si>
  <si>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</si>
  <si>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</si>
  <si>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</si>
  <si>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</si>
  <si>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</si>
  <si>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</si>
  <si>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</si>
  <si>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</si>
  <si>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</si>
  <si>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</si>
  <si>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</si>
  <si>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</si>
  <si>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</si>
  <si>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</si>
  <si>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</si>
  <si>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</si>
  <si>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</si>
  <si>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</si>
  <si>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</si>
  <si>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</si>
  <si>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</si>
  <si>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</si>
  <si>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</si>
  <si>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</si>
  <si>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</si>
  <si>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</si>
  <si>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</si>
  <si>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</si>
  <si>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</si>
  <si>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</si>
  <si>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</si>
  <si>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</si>
  <si>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</si>
  <si>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</si>
  <si>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</si>
  <si>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</si>
  <si>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</si>
  <si>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</si>
  <si>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</si>
  <si>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</si>
  <si>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</si>
  <si>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</si>
  <si>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</si>
  <si>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</si>
  <si>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</si>
  <si>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</si>
  <si>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</si>
  <si>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</si>
  <si>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</si>
  <si>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</si>
  <si>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</si>
  <si>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</si>
  <si>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</si>
  <si>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</si>
  <si>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</si>
  <si>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</si>
  <si>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</si>
  <si>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</si>
  <si>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</si>
  <si>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</si>
  <si>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</si>
  <si>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</si>
  <si>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</si>
  <si>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</si>
  <si>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</si>
  <si>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</si>
  <si>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</si>
  <si>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</si>
  <si>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</si>
  <si>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</si>
  <si>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</si>
  <si>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</si>
  <si>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</si>
  <si>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</si>
  <si>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</si>
  <si>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</si>
  <si>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</si>
  <si>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</si>
  <si>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</si>
  <si>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</si>
  <si>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</si>
  <si>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</si>
  <si>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</si>
  <si>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</si>
  <si>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</si>
  <si>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</si>
  <si>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</si>
  <si>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</si>
  <si>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</si>
  <si>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</si>
  <si>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</si>
  <si>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</si>
  <si>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</si>
  <si>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</si>
  <si>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</si>
  <si>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</si>
  <si>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</si>
  <si>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</si>
  <si>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</si>
  <si>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</si>
  <si>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</si>
  <si>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</si>
  <si>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</si>
  <si>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</si>
  <si>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</si>
  <si>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</si>
  <si>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</si>
  <si>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</si>
  <si>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</si>
  <si>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</si>
  <si>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</si>
  <si>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</si>
  <si>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</si>
  <si>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</si>
  <si>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</si>
  <si>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</si>
  <si>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</si>
  <si>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</si>
  <si>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</si>
  <si>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</si>
  <si>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</si>
  <si>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</si>
  <si>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</si>
  <si>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</si>
  <si>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</si>
  <si>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</si>
  <si>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</si>
  <si>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</si>
  <si>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</si>
  <si>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</si>
  <si>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</si>
  <si>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</si>
  <si>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</si>
  <si>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</si>
  <si>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</si>
  <si>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</si>
  <si>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</si>
  <si>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</si>
  <si>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</si>
  <si>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</si>
  <si>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</si>
  <si>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</si>
  <si>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</si>
  <si>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</si>
  <si>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</si>
  <si>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</si>
  <si>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</si>
  <si>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</si>
  <si>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</si>
  <si>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</si>
  <si>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</si>
  <si>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</si>
  <si>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</si>
  <si>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</si>
  <si>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</si>
  <si>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</si>
  <si>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</si>
  <si>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</si>
  <si>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</si>
  <si>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</si>
  <si>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</si>
  <si>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</si>
  <si>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</si>
  <si>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</si>
  <si>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</si>
  <si>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</si>
  <si>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</si>
  <si>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</si>
  <si>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</si>
  <si>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</si>
  <si>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</si>
  <si>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</si>
  <si>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</si>
  <si>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</si>
  <si>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</si>
  <si>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</si>
  <si>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</si>
  <si>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</si>
  <si>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</si>
  <si>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</si>
  <si>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</si>
  <si>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</si>
  <si>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</si>
  <si>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</si>
  <si>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</si>
  <si>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</si>
  <si>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</si>
  <si>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</si>
  <si>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</si>
  <si>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</si>
  <si>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</si>
  <si>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</si>
  <si>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</si>
  <si>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</si>
  <si>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</si>
  <si>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</si>
  <si>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</si>
  <si>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</si>
  <si>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</si>
  <si>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</si>
  <si>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</si>
  <si>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</si>
  <si>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</si>
  <si>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</si>
  <si>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</si>
  <si>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</si>
  <si>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</si>
  <si>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</si>
  <si>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</si>
  <si>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</si>
  <si>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</si>
  <si>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</si>
  <si>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</si>
  <si>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</si>
  <si>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</si>
  <si>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</si>
  <si>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</si>
  <si>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</si>
  <si>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</si>
  <si>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</si>
  <si>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</si>
  <si>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</si>
  <si>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</si>
  <si>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</si>
  <si>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</si>
  <si>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</si>
  <si>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</si>
  <si>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</si>
  <si>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</si>
  <si>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</si>
  <si>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</si>
  <si>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</si>
  <si>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</si>
  <si>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</si>
  <si>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</si>
  <si>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</si>
  <si>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</si>
  <si>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</si>
  <si>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</si>
  <si>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</si>
  <si>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</si>
  <si>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</si>
  <si>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</si>
  <si>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</si>
  <si>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</si>
  <si>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</si>
  <si>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</si>
  <si>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</si>
  <si>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</si>
  <si>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</si>
  <si>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</si>
  <si>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</si>
  <si>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</si>
  <si>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</si>
  <si>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</si>
  <si>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</si>
  <si>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</si>
  <si>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</si>
  <si>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</si>
  <si>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</si>
  <si>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</si>
  <si>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</si>
  <si>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</si>
  <si>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</si>
  <si>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</si>
  <si>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</si>
  <si>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</si>
  <si>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</si>
  <si>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</si>
  <si>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</si>
  <si>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</si>
  <si>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</si>
  <si>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</si>
  <si>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</si>
  <si>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</si>
  <si>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</si>
  <si>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</si>
  <si>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</si>
  <si>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</si>
  <si>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</si>
  <si>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</si>
  <si>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</si>
  <si>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</si>
  <si>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</si>
  <si>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</si>
  <si>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</si>
  <si>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</si>
  <si>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</si>
  <si>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</si>
  <si>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</si>
  <si>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</si>
  <si>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</si>
  <si>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</si>
  <si>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</si>
  <si>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</si>
  <si>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</si>
  <si>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</si>
  <si>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</si>
  <si>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</si>
  <si>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</si>
  <si>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</si>
  <si>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</si>
  <si>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</si>
  <si>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</si>
  <si>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</si>
  <si>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</si>
  <si>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</si>
  <si>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</si>
  <si>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</si>
  <si>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</si>
  <si>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</si>
  <si>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</si>
  <si>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</si>
  <si>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</si>
  <si>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</si>
  <si>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</si>
  <si>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</si>
  <si>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</si>
  <si>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</si>
  <si>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</si>
  <si>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</si>
  <si>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</si>
  <si>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</si>
  <si>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</si>
  <si>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</si>
  <si>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</si>
  <si>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</si>
  <si>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</si>
  <si>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</si>
  <si>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</si>
  <si>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</si>
  <si>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</si>
  <si>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</si>
  <si>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</si>
  <si>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</si>
  <si>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</si>
  <si>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</si>
  <si>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</si>
  <si>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</si>
  <si>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</si>
  <si>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</si>
  <si>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</si>
  <si>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</si>
  <si>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</si>
  <si>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</si>
  <si>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</si>
  <si>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</si>
  <si>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</si>
  <si>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</si>
  <si>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</si>
  <si>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</si>
  <si>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</si>
  <si>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</si>
  <si>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</si>
  <si>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</si>
  <si>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</si>
  <si>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</si>
  <si>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</si>
  <si>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</si>
  <si>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</si>
  <si>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</si>
  <si>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</si>
  <si>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</si>
  <si>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</si>
  <si>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</si>
  <si>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</si>
  <si>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</si>
  <si>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</si>
  <si>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</si>
  <si>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</si>
  <si>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</si>
  <si>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</si>
  <si>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</si>
  <si>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</si>
  <si>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</si>
  <si>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</si>
  <si>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</si>
  <si>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</si>
  <si>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</si>
  <si>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</si>
  <si>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</si>
  <si>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</si>
  <si>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</si>
  <si>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</si>
  <si>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</si>
  <si>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</si>
  <si>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</si>
  <si>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</si>
  <si>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</si>
  <si>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</si>
  <si>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</si>
  <si>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</si>
  <si>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</si>
  <si>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</si>
  <si>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</si>
  <si>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</si>
  <si>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</si>
  <si>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</si>
  <si>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</si>
  <si>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</si>
  <si>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</si>
  <si>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</si>
  <si>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</si>
  <si>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</si>
  <si>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</si>
  <si>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</si>
  <si>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</si>
  <si>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</si>
  <si>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</si>
  <si>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</si>
  <si>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</si>
  <si>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</si>
  <si>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</si>
  <si>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</si>
  <si>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</si>
  <si>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</si>
  <si>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</si>
  <si>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</si>
  <si>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</si>
  <si>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</si>
  <si>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</si>
  <si>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</si>
  <si>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</si>
  <si>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</si>
  <si>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</si>
  <si>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</si>
  <si>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</si>
  <si>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</si>
  <si>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</si>
  <si>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</si>
  <si>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</si>
  <si>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</si>
  <si>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</si>
  <si>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</si>
  <si>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</si>
  <si>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</si>
  <si>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</si>
  <si>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</si>
  <si>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</si>
  <si>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</si>
  <si>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</si>
  <si>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</si>
  <si>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</si>
  <si>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</si>
  <si>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</si>
  <si>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</si>
  <si>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</si>
  <si>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</si>
  <si>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</si>
  <si>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</si>
  <si>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</si>
  <si>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</si>
  <si>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</si>
  <si>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</si>
  <si>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</si>
  <si>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</si>
  <si>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</si>
  <si>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</si>
  <si>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</si>
  <si>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</si>
  <si>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</si>
  <si>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</si>
  <si>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</si>
  <si>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</si>
  <si>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</si>
  <si>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</si>
  <si>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</si>
  <si>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</si>
  <si>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</si>
  <si>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</si>
  <si>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</si>
  <si>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</si>
  <si>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</si>
  <si>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</si>
  <si>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</si>
  <si>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</si>
  <si>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</si>
  <si>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</si>
  <si>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</si>
  <si>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</si>
  <si>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</si>
  <si>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</si>
  <si>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</si>
  <si>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</si>
  <si>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</si>
  <si>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</si>
  <si>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</si>
  <si>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</si>
  <si>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</si>
  <si>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</si>
  <si>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</si>
  <si>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</si>
  <si>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</si>
  <si>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</si>
  <si>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</si>
  <si>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</si>
  <si>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</si>
  <si>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</si>
  <si>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</si>
  <si>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</si>
  <si>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</si>
  <si>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</si>
  <si>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</si>
  <si>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</si>
  <si>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</si>
  <si>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</si>
  <si>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</si>
  <si>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</si>
  <si>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</si>
  <si>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</si>
  <si>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</si>
  <si>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</si>
  <si>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</si>
  <si>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</si>
  <si>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</si>
  <si>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</si>
  <si>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</si>
  <si>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</si>
  <si>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</si>
  <si>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</si>
  <si>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</si>
  <si>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</si>
  <si>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</si>
  <si>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</si>
  <si>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</si>
  <si>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</si>
  <si>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</si>
  <si>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</si>
  <si>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</si>
  <si>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</si>
  <si>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</si>
  <si>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</si>
  <si>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</si>
  <si>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</si>
  <si>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</si>
  <si>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</si>
  <si>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</si>
  <si>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</si>
  <si>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</si>
  <si>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</si>
  <si>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</si>
  <si>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</si>
  <si>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</si>
  <si>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</si>
  <si>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</si>
  <si>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</si>
  <si>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</si>
  <si>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</si>
  <si>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</si>
  <si>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</si>
  <si>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</si>
  <si>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</si>
  <si>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</si>
  <si>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</si>
  <si>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</si>
  <si>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</si>
  <si>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</si>
  <si>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</si>
  <si>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</si>
  <si>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</si>
  <si>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</si>
  <si>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</si>
  <si>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</si>
  <si>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</si>
  <si>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</si>
  <si>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</si>
  <si>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</si>
  <si>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</si>
  <si>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</si>
  <si>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</si>
  <si>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</si>
  <si>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</si>
  <si>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</si>
  <si>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</si>
  <si>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</si>
  <si>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</si>
  <si>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</si>
  <si>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</si>
  <si>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</si>
  <si>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</si>
  <si>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</si>
  <si>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</si>
  <si>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</si>
  <si>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</si>
  <si>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</si>
  <si>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</si>
  <si>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</si>
  <si>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</si>
  <si>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</si>
  <si>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</si>
  <si>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</si>
  <si>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</si>
  <si>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</si>
  <si>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</si>
  <si>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</si>
  <si>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</si>
  <si>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</si>
  <si>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</si>
  <si>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</si>
  <si>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</si>
  <si>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</si>
  <si>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</si>
  <si>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</si>
  <si>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</si>
  <si>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</si>
  <si>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</si>
  <si>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</si>
  <si>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</si>
  <si>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</si>
  <si>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</si>
  <si>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</si>
  <si>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</si>
  <si>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</si>
  <si>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</si>
  <si>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</si>
  <si>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</si>
  <si>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</si>
  <si>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</si>
  <si>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</si>
  <si>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</si>
  <si>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</si>
  <si>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</si>
  <si>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</si>
  <si>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</si>
  <si>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</si>
  <si>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</si>
  <si>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</si>
  <si>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</si>
  <si>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</si>
  <si>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</si>
  <si>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</si>
  <si>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</si>
  <si>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</si>
  <si>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</si>
  <si>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</si>
  <si>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</si>
  <si>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</si>
  <si>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</si>
  <si>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</si>
  <si>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</si>
  <si>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</si>
  <si>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</si>
  <si>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</si>
  <si>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</si>
  <si>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</si>
  <si>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</si>
  <si>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</si>
  <si>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</si>
  <si>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</si>
  <si>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</si>
  <si>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</si>
  <si>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</si>
  <si>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</si>
  <si>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</si>
  <si>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</si>
  <si>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</si>
  <si>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</si>
  <si>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</si>
  <si>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</si>
  <si>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</si>
  <si>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</si>
  <si>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</si>
  <si>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</si>
  <si>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</si>
  <si>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</si>
  <si>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</si>
  <si>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</si>
  <si>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</si>
  <si>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</si>
  <si>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</si>
  <si>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</si>
  <si>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</si>
  <si>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</si>
  <si>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</si>
  <si>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</si>
  <si>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</si>
  <si>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</si>
  <si>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</si>
  <si>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</si>
  <si>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</si>
  <si>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</si>
  <si>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</si>
  <si>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</si>
  <si>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</si>
  <si>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</si>
  <si>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</si>
  <si>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</si>
  <si>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</si>
  <si>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</si>
  <si>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</si>
  <si>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</si>
  <si>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</si>
  <si>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</si>
  <si>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</si>
  <si>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</si>
  <si>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</si>
  <si>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</si>
  <si>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</si>
  <si>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</si>
  <si>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</si>
  <si>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</si>
  <si>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</si>
  <si>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</si>
  <si>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</si>
  <si>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</si>
  <si>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</si>
  <si>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</si>
  <si>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</si>
  <si>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</si>
  <si>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</si>
  <si>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</si>
  <si>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</si>
  <si>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</si>
  <si>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</si>
  <si>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</si>
  <si>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</si>
  <si>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</si>
  <si>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</si>
  <si>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</si>
  <si>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</si>
  <si>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</si>
  <si>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</si>
  <si>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</si>
  <si>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</si>
  <si>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</si>
  <si>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</si>
  <si>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</si>
  <si>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</si>
  <si>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</si>
  <si>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</si>
  <si>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</si>
  <si>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</si>
  <si>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</si>
  <si>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</si>
  <si>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</si>
  <si>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</si>
  <si>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</si>
  <si>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</si>
  <si>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</si>
  <si>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</si>
  <si>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</si>
  <si>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</si>
  <si>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</si>
  <si>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</si>
  <si>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</si>
  <si>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</si>
  <si>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</si>
  <si>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</si>
  <si>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</si>
  <si>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</si>
  <si>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</si>
  <si>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</si>
  <si>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</si>
  <si>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</si>
  <si>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</si>
  <si>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</si>
  <si>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</si>
  <si>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</si>
  <si>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</si>
  <si>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</si>
  <si>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</si>
  <si>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</si>
  <si>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</si>
  <si>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</si>
  <si>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</si>
  <si>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</si>
  <si>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</si>
  <si>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</si>
  <si>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</si>
  <si>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</si>
  <si>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</si>
  <si>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</si>
  <si>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</si>
  <si>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</si>
  <si>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</si>
  <si>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</si>
  <si>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</si>
  <si>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</si>
  <si>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</si>
  <si>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</si>
  <si>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</si>
  <si>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</si>
  <si>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</si>
  <si>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</si>
  <si>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</si>
  <si>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</si>
  <si>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</si>
  <si>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</si>
  <si>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</si>
  <si>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</si>
  <si>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</si>
  <si>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</si>
  <si>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</si>
  <si>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</si>
  <si>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</si>
  <si>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</si>
  <si>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</si>
  <si>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</si>
  <si>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</si>
  <si>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</si>
  <si>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</si>
  <si>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</si>
  <si>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</si>
  <si>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</si>
  <si>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</si>
  <si>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</si>
  <si>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</si>
  <si>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</si>
  <si>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</si>
  <si>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</si>
  <si>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</si>
  <si>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</si>
  <si>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</si>
  <si>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</si>
  <si>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</si>
  <si>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</si>
  <si>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</si>
  <si>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</si>
  <si>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</si>
  <si>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</si>
  <si>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</si>
  <si>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</si>
  <si>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</si>
  <si>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</si>
  <si>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</si>
  <si>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</si>
  <si>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</si>
  <si>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</si>
  <si>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</si>
  <si>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</si>
  <si>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</si>
  <si>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</si>
  <si>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</si>
  <si>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</si>
  <si>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</si>
  <si>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</si>
  <si>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</si>
  <si>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</si>
  <si>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</si>
  <si>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</si>
  <si>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</si>
  <si>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</si>
  <si>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</si>
  <si>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</si>
  <si>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</si>
  <si>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</si>
  <si>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</si>
  <si>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</si>
  <si>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</si>
  <si>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</si>
  <si>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</si>
  <si>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</si>
  <si>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</si>
  <si>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</si>
  <si>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</si>
  <si>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</si>
  <si>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</si>
  <si>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</si>
  <si>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</si>
  <si>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</si>
  <si>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</si>
  <si>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</si>
  <si>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</si>
  <si>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</si>
  <si>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</si>
  <si>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</si>
  <si>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</si>
  <si>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</si>
  <si>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</si>
  <si>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</si>
  <si>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</si>
  <si>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</si>
  <si>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</si>
  <si>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</si>
  <si>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</si>
  <si>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</si>
  <si>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</si>
  <si>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</si>
  <si>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</si>
  <si>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</si>
  <si>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</si>
  <si>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</si>
  <si>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</si>
  <si>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</si>
  <si>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</si>
  <si>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</si>
  <si>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</si>
  <si>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</si>
  <si>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</si>
  <si>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</si>
  <si>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</si>
  <si>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</si>
  <si>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</si>
  <si>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</si>
  <si>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</si>
  <si>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</si>
  <si>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</si>
  <si>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</si>
  <si>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</si>
  <si>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</si>
  <si>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</si>
  <si>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</si>
  <si>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</si>
  <si>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</si>
  <si>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</si>
  <si>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</si>
  <si>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</si>
  <si>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</si>
  <si>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</si>
  <si>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</si>
  <si>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</si>
  <si>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</si>
  <si>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</si>
  <si>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</si>
  <si>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</si>
  <si>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</si>
  <si>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</si>
  <si>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</si>
  <si>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</si>
  <si>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</si>
  <si>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</si>
  <si>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</si>
  <si>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</si>
  <si>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</si>
  <si>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</si>
  <si>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</si>
  <si>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</si>
  <si>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</si>
  <si>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</si>
  <si>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</si>
  <si>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</si>
  <si>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</si>
  <si>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</si>
  <si>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</si>
  <si>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</si>
  <si>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</si>
  <si>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</si>
  <si>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</si>
  <si>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</si>
  <si>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</si>
  <si>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</si>
  <si>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</si>
  <si>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</si>
  <si>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</si>
  <si>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</si>
  <si>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</si>
  <si>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</si>
  <si>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</si>
  <si>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</si>
  <si>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</si>
  <si>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</si>
  <si>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</si>
  <si>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</si>
  <si>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</si>
  <si>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</si>
  <si>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</si>
  <si>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</si>
  <si>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</si>
  <si>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</si>
  <si>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</si>
  <si>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</si>
  <si>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</si>
  <si>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</si>
  <si>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</si>
  <si>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</si>
  <si>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</si>
  <si>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</si>
  <si>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</si>
  <si>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</si>
  <si>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</si>
  <si>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</si>
  <si>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</si>
  <si>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</si>
  <si>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</si>
  <si>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</si>
  <si>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</si>
  <si>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</si>
  <si>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</si>
  <si>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</si>
  <si>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</si>
  <si>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</si>
  <si>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</si>
  <si>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</si>
  <si>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</si>
  <si>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</si>
  <si>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</si>
  <si>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</si>
  <si>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</si>
  <si>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</si>
  <si>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</si>
  <si>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</si>
  <si>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</si>
  <si>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</si>
  <si>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</si>
  <si>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</si>
  <si>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</si>
  <si>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</si>
  <si>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</si>
  <si>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</si>
  <si>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</si>
  <si>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</si>
  <si>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</si>
  <si>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</si>
  <si>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</si>
  <si>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</si>
  <si>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</si>
  <si>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</si>
  <si>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</si>
  <si>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</si>
  <si>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</si>
  <si>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</si>
  <si>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</si>
  <si>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</si>
  <si>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</si>
  <si>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</si>
  <si>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</si>
  <si>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</si>
  <si>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</si>
  <si>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</si>
  <si>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</si>
  <si>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</si>
  <si>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</si>
  <si>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</si>
  <si>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</si>
  <si>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</si>
  <si>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</si>
  <si>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</si>
  <si>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</si>
  <si>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</si>
  <si>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</si>
  <si>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</si>
  <si>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</si>
  <si>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</si>
  <si>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</si>
  <si>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</si>
  <si>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</si>
  <si>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</si>
  <si>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</si>
  <si>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</si>
  <si>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</si>
  <si>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</si>
  <si>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</si>
  <si>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</si>
  <si>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</si>
  <si>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</si>
  <si>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</si>
  <si>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</si>
  <si>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</si>
  <si>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</si>
  <si>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</si>
  <si>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</si>
  <si>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</si>
  <si>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</si>
  <si>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</si>
  <si>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</si>
  <si>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</si>
  <si>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</si>
  <si>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</si>
  <si>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</si>
  <si>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</si>
  <si>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</si>
  <si>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</si>
  <si>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</si>
  <si>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</si>
  <si>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</si>
  <si>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</si>
  <si>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</si>
  <si>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</si>
  <si>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</si>
  <si>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</si>
  <si>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</si>
  <si>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</si>
  <si>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</si>
  <si>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</si>
  <si>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</si>
  <si>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</si>
  <si>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</si>
  <si>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</si>
  <si>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</si>
  <si>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</si>
  <si>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</si>
  <si>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</si>
  <si>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</si>
  <si>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</si>
  <si>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</si>
  <si>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</si>
  <si>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</si>
  <si>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</si>
  <si>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</si>
  <si>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</si>
  <si>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</si>
  <si>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</si>
  <si>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</si>
  <si>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</si>
  <si>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</si>
  <si>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</si>
  <si>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</si>
  <si>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</si>
  <si>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</si>
  <si>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</si>
  <si>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</si>
  <si>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</si>
  <si>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</si>
  <si>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</si>
  <si>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</si>
  <si>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</si>
  <si>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</si>
  <si>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</si>
  <si>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</si>
  <si>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</si>
  <si>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</si>
  <si>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</si>
  <si>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</si>
  <si>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</si>
  <si>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</si>
  <si>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</si>
  <si>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</si>
  <si>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</si>
  <si>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</si>
  <si>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</si>
  <si>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</si>
  <si>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</si>
  <si>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</si>
  <si>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</si>
  <si>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</si>
  <si>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</si>
  <si>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</si>
  <si>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</si>
  <si>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</si>
  <si>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</si>
  <si>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</si>
  <si>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</si>
  <si>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</si>
  <si>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</si>
  <si>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</si>
  <si>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</si>
  <si>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</si>
  <si>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</si>
  <si>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</si>
  <si>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</si>
  <si>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</si>
  <si>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</si>
  <si>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</si>
  <si>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</si>
  <si>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</si>
  <si>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</si>
  <si>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</si>
  <si>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</si>
  <si>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</si>
  <si>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</si>
  <si>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</si>
  <si>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</si>
  <si>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</si>
  <si>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</si>
  <si>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</si>
  <si>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</si>
  <si>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</si>
  <si>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</si>
  <si>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</si>
  <si>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</si>
  <si>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</si>
  <si>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</si>
  <si>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</si>
  <si>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</si>
  <si>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</si>
  <si>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</si>
  <si>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</si>
  <si>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</si>
  <si>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</si>
  <si>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</si>
  <si>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</si>
  <si>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</si>
  <si>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</si>
  <si>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</si>
  <si>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</si>
  <si>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</si>
  <si>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</si>
  <si>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</si>
  <si>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</si>
  <si>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</si>
  <si>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</si>
  <si>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</si>
  <si>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</si>
  <si>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</si>
  <si>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</si>
  <si>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</si>
  <si>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</si>
  <si>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</si>
  <si>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</si>
  <si>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</si>
  <si>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</si>
  <si>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</si>
  <si>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</si>
  <si>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</si>
  <si>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</si>
  <si>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</si>
  <si>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</si>
  <si>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</si>
  <si>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</si>
  <si>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</si>
  <si>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</si>
  <si>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</si>
  <si>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</si>
  <si>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</si>
  <si>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</si>
  <si>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</si>
  <si>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</si>
  <si>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</si>
  <si>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</si>
  <si>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</si>
  <si>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</si>
  <si>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</si>
  <si>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</si>
  <si>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</si>
  <si>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</si>
  <si>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</si>
  <si>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</si>
  <si>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</si>
  <si>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</si>
  <si>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</si>
  <si>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</si>
  <si>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</si>
  <si>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</si>
  <si>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</si>
  <si>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</si>
  <si>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</si>
  <si>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</si>
  <si>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</si>
  <si>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</si>
  <si>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</si>
  <si>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</si>
  <si>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</si>
  <si>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</si>
  <si>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</si>
  <si>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</si>
  <si>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</si>
  <si>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</si>
  <si>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</si>
  <si>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</si>
  <si>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</si>
  <si>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</si>
  <si>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</si>
  <si>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</si>
  <si>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</si>
  <si>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</si>
  <si>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</si>
  <si>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</si>
  <si>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</si>
  <si>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</si>
  <si>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</si>
  <si>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</si>
  <si>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</si>
  <si>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</si>
  <si>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</si>
  <si>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</si>
  <si>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</si>
  <si>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</si>
  <si>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</si>
  <si>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</si>
  <si>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</si>
  <si>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</si>
  <si>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</si>
  <si>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</si>
  <si>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</si>
  <si>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</si>
  <si>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</si>
  <si>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</si>
  <si>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</si>
  <si>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</si>
  <si>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</si>
  <si>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</si>
  <si>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</si>
  <si>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</si>
  <si>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</si>
  <si>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</si>
  <si>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</si>
  <si>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</si>
  <si>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</si>
  <si>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</si>
  <si>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</si>
  <si>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</si>
  <si>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</si>
  <si>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</si>
  <si>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</si>
  <si>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</si>
  <si>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</si>
  <si>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</si>
  <si>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</si>
  <si>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</si>
  <si>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</si>
  <si>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</si>
  <si>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</si>
  <si>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</si>
  <si>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</si>
  <si>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</si>
  <si>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</si>
  <si>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</si>
  <si>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</si>
  <si>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</si>
  <si>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</si>
  <si>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</si>
  <si>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</si>
  <si>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</si>
  <si>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</si>
  <si>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</si>
  <si>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</si>
  <si>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</si>
  <si>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</si>
  <si>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</si>
  <si>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</si>
  <si>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</si>
  <si>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</si>
  <si>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</si>
  <si>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</si>
  <si>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</si>
  <si>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</si>
  <si>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</si>
  <si>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</si>
  <si>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</si>
  <si>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</si>
  <si>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</si>
  <si>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</si>
  <si>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</si>
  <si>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</si>
  <si>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</si>
  <si>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</si>
  <si>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</si>
  <si>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</si>
  <si>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</si>
  <si>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</si>
  <si>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</si>
  <si>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</si>
  <si>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</si>
  <si>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</si>
  <si>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</si>
  <si>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</si>
  <si>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</si>
  <si>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</si>
  <si>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</si>
  <si>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</si>
  <si>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</si>
  <si>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</si>
  <si>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</si>
  <si>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</si>
  <si>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</si>
  <si>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</si>
  <si>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</si>
  <si>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</si>
  <si>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</si>
  <si>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</si>
  <si>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</si>
  <si>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</si>
  <si>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</si>
  <si>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</si>
  <si>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</si>
  <si>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</si>
  <si>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</si>
  <si>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</si>
  <si>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</si>
  <si>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</si>
  <si>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</si>
  <si>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</si>
  <si>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</si>
  <si>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</si>
  <si>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</si>
  <si>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</si>
  <si>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</si>
  <si>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</si>
  <si>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</si>
  <si>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</si>
  <si>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</si>
  <si>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</si>
  <si>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</si>
  <si>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</si>
  <si>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</si>
  <si>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</si>
  <si>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</si>
  <si>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</si>
  <si>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</si>
  <si>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</si>
  <si>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</si>
  <si>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</si>
  <si>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</si>
  <si>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</si>
  <si>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</si>
  <si>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</si>
  <si>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</si>
  <si>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</si>
  <si>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</si>
  <si>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</si>
  <si>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</si>
  <si>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</si>
  <si>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</si>
  <si>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</si>
  <si>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</si>
  <si>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</si>
  <si>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</si>
  <si>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</si>
  <si>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</si>
  <si>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</si>
  <si>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</si>
  <si>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</si>
  <si>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</si>
  <si>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</si>
  <si>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</si>
  <si>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</si>
  <si>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</si>
  <si>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</si>
  <si>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</si>
  <si>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</si>
  <si>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</si>
  <si>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</si>
  <si>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</si>
  <si>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</si>
  <si>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</si>
  <si>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</si>
  <si>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</si>
  <si>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</si>
  <si>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</si>
  <si>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</si>
  <si>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</si>
  <si>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</si>
  <si>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</si>
  <si>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</si>
  <si>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</si>
  <si>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</si>
  <si>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</si>
  <si>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</si>
  <si>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</si>
  <si>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</si>
  <si>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</si>
  <si>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</si>
  <si>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</si>
  <si>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</si>
  <si>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</si>
  <si>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</si>
  <si>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</si>
  <si>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</si>
  <si>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</si>
  <si>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</si>
  <si>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</si>
  <si>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</si>
  <si>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</si>
  <si>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</si>
  <si>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</si>
  <si>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</si>
  <si>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</si>
  <si>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</si>
  <si>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</si>
  <si>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</si>
  <si>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</si>
  <si>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</si>
  <si>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</si>
  <si>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</si>
  <si>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</si>
  <si>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</si>
  <si>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</si>
  <si>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</si>
  <si>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</si>
  <si>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</si>
  <si>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</si>
  <si>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</si>
  <si>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</si>
  <si>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</si>
  <si>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</si>
  <si>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</si>
  <si>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</si>
  <si>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</si>
  <si>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</si>
  <si>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</si>
  <si>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</si>
  <si>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</si>
  <si>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</si>
  <si>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</si>
  <si>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</si>
  <si>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</si>
  <si>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</si>
  <si>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</si>
  <si>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</si>
  <si>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</si>
  <si>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</si>
  <si>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</si>
  <si>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</si>
  <si>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</si>
  <si>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</si>
  <si>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</si>
  <si>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</si>
  <si>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</si>
  <si>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</si>
  <si>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</si>
  <si>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</si>
  <si>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</si>
  <si>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</si>
  <si>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</si>
  <si>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</si>
  <si>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</si>
  <si>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</si>
  <si>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</si>
  <si>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</si>
  <si>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</si>
  <si>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</si>
  <si>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</si>
  <si>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</si>
  <si>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</si>
  <si>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</si>
  <si>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</si>
  <si>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</si>
  <si>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</si>
  <si>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</si>
  <si>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</si>
  <si>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</si>
  <si>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</si>
  <si>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</si>
  <si>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</si>
  <si>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</si>
  <si>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</si>
  <si>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</si>
  <si>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</si>
  <si>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</si>
  <si>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</si>
  <si>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</si>
  <si>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</si>
  <si>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</si>
  <si>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</si>
  <si>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</si>
  <si>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</si>
  <si>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</si>
  <si>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</si>
  <si>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</si>
  <si>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</si>
  <si>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</si>
  <si>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</si>
  <si>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</si>
  <si>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</si>
  <si>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</si>
  <si>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</si>
  <si>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</si>
  <si>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</si>
  <si>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</si>
  <si>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</si>
  <si>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</si>
  <si>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</si>
  <si>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</si>
  <si>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</si>
  <si>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</si>
  <si>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</si>
  <si>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</si>
  <si>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</si>
  <si>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</si>
  <si>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</si>
  <si>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</si>
  <si>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</si>
  <si>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</si>
  <si>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</si>
  <si>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</si>
  <si>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</si>
  <si>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</si>
  <si>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</si>
  <si>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</si>
  <si>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</si>
  <si>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</si>
  <si>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</si>
  <si>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</si>
  <si>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</si>
  <si>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</si>
  <si>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</si>
  <si>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</si>
  <si>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</si>
  <si>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</si>
  <si>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</si>
  <si>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</si>
  <si>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</si>
  <si>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</si>
  <si>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</si>
  <si>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</si>
  <si>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</si>
  <si>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</si>
  <si>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</si>
  <si>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</si>
  <si>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</si>
  <si>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</si>
  <si>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</si>
  <si>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</si>
  <si>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</si>
  <si>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</si>
  <si>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</si>
  <si>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</si>
  <si>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</si>
  <si>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</si>
  <si>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</si>
  <si>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</si>
  <si>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</si>
  <si>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</si>
  <si>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</si>
  <si>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</si>
  <si>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</si>
  <si>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</si>
  <si>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</si>
  <si>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</si>
  <si>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</si>
  <si>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</si>
  <si>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</si>
  <si>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</si>
  <si>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</si>
  <si>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</si>
  <si>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</si>
  <si>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</si>
  <si>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</si>
  <si>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</si>
  <si>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</si>
  <si>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</si>
  <si>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</si>
  <si>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</si>
  <si>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</si>
  <si>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</si>
  <si>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</si>
  <si>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</si>
  <si>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</si>
  <si>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</si>
  <si>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</si>
  <si>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</si>
  <si>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</si>
  <si>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</si>
  <si>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</si>
  <si>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</si>
  <si>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</si>
  <si>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</si>
  <si>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</si>
  <si>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</si>
  <si>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</si>
  <si>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</si>
  <si>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</si>
  <si>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</si>
  <si>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</si>
  <si>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</si>
  <si>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</si>
  <si>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</si>
  <si>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</si>
  <si>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</si>
  <si>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</si>
  <si>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</si>
  <si>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</si>
  <si>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</si>
  <si>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</si>
  <si>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</si>
  <si>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</si>
  <si>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</si>
  <si>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</si>
  <si>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</si>
  <si>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</si>
  <si>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</si>
  <si>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</si>
  <si>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</si>
  <si>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</si>
  <si>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</si>
  <si>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</si>
  <si>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</si>
  <si>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</si>
  <si>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</si>
  <si>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</si>
  <si>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</si>
  <si>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</si>
  <si>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</si>
  <si>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</si>
  <si>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</si>
  <si>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</si>
  <si>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</si>
  <si>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</si>
  <si>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</si>
  <si>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</si>
  <si>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</si>
  <si>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</si>
  <si>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</si>
  <si>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</si>
  <si>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</si>
  <si>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</si>
  <si>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</si>
  <si>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</si>
  <si>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</si>
  <si>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</si>
  <si>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</si>
  <si>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</si>
  <si>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</si>
  <si>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</si>
  <si>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</si>
  <si>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</si>
  <si>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</si>
  <si>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</si>
  <si>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</si>
  <si>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</si>
  <si>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</si>
  <si>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</si>
  <si>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</si>
  <si>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</si>
  <si>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</si>
  <si>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</si>
  <si>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</si>
  <si>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</si>
  <si>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</si>
  <si>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</si>
  <si>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</si>
  <si>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</si>
  <si>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</si>
  <si>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</si>
  <si>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</si>
  <si>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</si>
  <si>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</si>
  <si>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</si>
  <si>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</si>
  <si>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</si>
  <si>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</si>
  <si>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</si>
  <si>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</si>
  <si>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</si>
  <si>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</si>
  <si>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</si>
  <si>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</si>
  <si>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</si>
  <si>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</si>
  <si>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PCB Connect Holding AB (includes PCB Connect AB,AS,OY,UO,BV,GMBH,HK,US,UK,DK,PL,IN Shenzhen trading LTD)</t>
  </si>
  <si>
    <t>5567923551</t>
  </si>
  <si>
    <t>Biskop Henriks Väg 1, 17676 Järfälle Stockholm</t>
  </si>
  <si>
    <t>Wim Op 't Veld</t>
  </si>
  <si>
    <t>environment@pcbconnectgroup.com</t>
  </si>
  <si>
    <t>0031403333050</t>
  </si>
  <si>
    <t>Representative Quality &amp; Environment</t>
  </si>
  <si>
    <t>https://www.pcbconnectgroup.com/code-of-conduct/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</si>
</sst>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4</xdr:col>
      <xdr:colOff>244928</xdr:colOff>
      <xdr:row>2</xdr:row>
      <xdr:rowOff>417286</xdr:rowOff>
    </xdr:from>
    <xdr:to>
      <xdr:col>8</xdr:col>
      <xdr:colOff>434522</xdr:colOff>
      <xdr:row>2</xdr:row>
      <xdr:rowOff>1169308</xdr:rowOff>
    </xdr:to>
    <xdr:sp macro="" textlink="">
      <xdr:nvSpPr>
        <xdr:cNvPr id="5" name="TextBox 4">
          <a:extLst>
            <a:ext uri="{FF2B5EF4-FFF2-40B4-BE49-F238E27FC236}">
              <a16:creationId xmlns:a16="http://schemas.microsoft.com/office/drawing/2014/main" id="{4243C97A-29ED-4A3E-8D85-8C08747FBDD4}"/>
            </a:ext>
          </a:extLst>
        </xdr:cNvPr>
        <xdr:cNvSpPr txBox="1"/>
      </xdr:nvSpPr>
      <xdr:spPr>
        <a:xfrm>
          <a:off x="8889999" y="1651000"/>
          <a:ext cx="4498523" cy="752022"/>
        </a:xfrm>
        <a:prstGeom prst="rect">
          <a:avLst/>
        </a:prstGeom>
        <a:solidFill>
          <a:srgbClr val="00B0F0"/>
        </a:solidFill>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PH" sz="1400" b="1"/>
            <a:t>This is a dynamic</a:t>
          </a:r>
          <a:r>
            <a:rPr lang="en-PH" sz="1400" b="1" baseline="0"/>
            <a:t> document and couild cahnge everyday. We advise to download the recent report on our website - click here &gt; EMRT</a:t>
          </a:r>
          <a:endParaRPr lang="en-PH" sz="1400" b="1"/>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nvironment@pcbconnectgroup.com" TargetMode="External"/><Relationship Id="rId1" Type="http://schemas.openxmlformats.org/officeDocument/2006/relationships/hyperlink" Target="mailto:environment@pcbconnect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3.5"/>
  <cols>
    <col min="1" max="1" width="1" customWidth="1"/>
    <col min="2" max="2" width="10" customWidth="1"/>
    <col min="3" max="3" width="11.4609375" customWidth="1"/>
    <col min="4" max="4" width="17" style="147" customWidth="1"/>
    <col min="5" max="5" width="42.15234375" customWidth="1"/>
    <col min="6" max="6" width="53.15234375" customWidth="1"/>
    <col min="7" max="7" width="1" customWidth="1"/>
  </cols>
  <sheetData>
    <row r="1" spans="1:7" ht="14"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5">
      <c r="A13" s="388"/>
      <c r="B13" s="285">
        <v>1</v>
      </c>
      <c r="C13" s="223" t="s">
        <v>12</v>
      </c>
      <c r="D13" s="224">
        <v>44489</v>
      </c>
      <c r="E13" s="223" t="s">
        <v>11847</v>
      </c>
      <c r="F13" s="225" t="s">
        <v>11856</v>
      </c>
      <c r="G13" s="24"/>
    </row>
    <row r="14" spans="1:7" ht="57.5">
      <c r="A14" s="388"/>
      <c r="B14" s="222">
        <v>1.01</v>
      </c>
      <c r="C14" s="223" t="s">
        <v>12</v>
      </c>
      <c r="D14" s="224">
        <v>44523</v>
      </c>
      <c r="E14" s="223" t="s">
        <v>11848</v>
      </c>
      <c r="F14" s="225" t="s">
        <v>11856</v>
      </c>
      <c r="G14" s="24"/>
    </row>
    <row r="15" spans="1:7" ht="57.5">
      <c r="A15" s="388"/>
      <c r="B15" s="222">
        <v>1.02</v>
      </c>
      <c r="C15" s="223" t="s">
        <v>12</v>
      </c>
      <c r="D15" s="224">
        <v>44553</v>
      </c>
      <c r="E15" s="223" t="s">
        <v>11849</v>
      </c>
      <c r="F15" s="225" t="s">
        <v>11856</v>
      </c>
      <c r="G15" s="24"/>
    </row>
    <row r="16" spans="1:7" ht="92">
      <c r="A16" s="388"/>
      <c r="B16" s="222">
        <v>1.1000000000000001</v>
      </c>
      <c r="C16" s="223" t="s">
        <v>12</v>
      </c>
      <c r="D16" s="224">
        <v>44848</v>
      </c>
      <c r="E16" s="223" t="s">
        <v>11850</v>
      </c>
      <c r="F16" s="225" t="s">
        <v>11857</v>
      </c>
      <c r="G16" s="24"/>
    </row>
    <row r="17" spans="1:7" ht="57.5">
      <c r="A17" s="388"/>
      <c r="B17" s="222">
        <v>1.1100000000000001</v>
      </c>
      <c r="C17" s="223" t="s">
        <v>12</v>
      </c>
      <c r="D17" s="224">
        <v>44869</v>
      </c>
      <c r="E17" s="223" t="s">
        <v>11851</v>
      </c>
      <c r="F17" s="225" t="s">
        <v>11857</v>
      </c>
      <c r="G17" s="24"/>
    </row>
    <row r="18" spans="1:7" ht="57.5">
      <c r="A18" s="388"/>
      <c r="B18" s="222">
        <v>1.2</v>
      </c>
      <c r="C18" s="223" t="s">
        <v>12</v>
      </c>
      <c r="D18" s="224">
        <v>45058</v>
      </c>
      <c r="E18" s="223" t="s">
        <v>11900</v>
      </c>
      <c r="F18" s="225" t="s">
        <v>11858</v>
      </c>
      <c r="G18" s="24"/>
    </row>
    <row r="19" spans="1:7" ht="57.5">
      <c r="A19" s="388"/>
      <c r="B19" s="222">
        <v>1.3</v>
      </c>
      <c r="C19" s="223" t="s">
        <v>12</v>
      </c>
      <c r="D19" s="224">
        <v>45408</v>
      </c>
      <c r="E19" s="286" t="s">
        <v>19408</v>
      </c>
      <c r="F19" s="225" t="s">
        <v>11901</v>
      </c>
      <c r="G19" s="24"/>
    </row>
    <row r="20" spans="1:7" ht="57.5">
      <c r="A20" s="388"/>
      <c r="B20" s="291" t="s">
        <v>18067</v>
      </c>
      <c r="C20" s="223" t="s">
        <v>12</v>
      </c>
      <c r="D20" s="224">
        <v>45772</v>
      </c>
      <c r="E20" s="286" t="s">
        <v>18601</v>
      </c>
      <c r="F20" s="225" t="s">
        <v>18718</v>
      </c>
      <c r="G20" s="24"/>
    </row>
    <row r="21" spans="1:7" ht="80.5">
      <c r="A21" s="388"/>
      <c r="B21" s="291" t="s">
        <v>19500</v>
      </c>
      <c r="C21" s="223" t="s">
        <v>12</v>
      </c>
      <c r="D21" s="384">
        <v>45947</v>
      </c>
      <c r="E21" s="385" t="s">
        <v>19503</v>
      </c>
      <c r="F21" s="225" t="s">
        <v>19499</v>
      </c>
      <c r="G21" s="24"/>
    </row>
    <row r="22" spans="1:7" ht="69">
      <c r="A22" s="388"/>
      <c r="B22" s="291">
        <v>2.11</v>
      </c>
      <c r="C22" s="223" t="s">
        <v>12</v>
      </c>
      <c r="D22" s="384">
        <v>46129</v>
      </c>
      <c r="E22" s="385" t="s">
        <v>20351</v>
      </c>
      <c r="F22" s="225" t="s">
        <v>19546</v>
      </c>
      <c r="G22" s="24"/>
    </row>
    <row r="23" spans="1:7" ht="14" thickBot="1">
      <c r="A23" s="389"/>
      <c r="B23" s="393" t="str">
        <f ca="1">OFFSET(L!$C$1,MATCH("General"&amp;"Cpy",L!$A:$A,0)-1,SL,,)</f>
        <v>© 2026 Responsible Minerals Initiative. All rights reserved.</v>
      </c>
      <c r="C23" s="393"/>
      <c r="D23" s="393"/>
      <c r="E23" s="393"/>
      <c r="F23" s="393"/>
      <c r="G23" s="25"/>
    </row>
    <row r="24" spans="1:7" ht="14"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65625" defaultRowHeight="14"/>
  <cols>
    <col min="1" max="1" width="14.765625" style="125" customWidth="1"/>
    <col min="2" max="2" width="14" style="125" customWidth="1"/>
    <col min="3" max="3" width="6" style="125" customWidth="1"/>
    <col min="4" max="4" width="51" style="125" customWidth="1"/>
    <col min="5" max="5" width="46" style="238" customWidth="1"/>
    <col min="6" max="6" width="61.765625" style="239" customWidth="1"/>
    <col min="7" max="7" width="61.765625" style="125" customWidth="1"/>
    <col min="8" max="8" width="65.765625" style="142" customWidth="1"/>
    <col min="9" max="9" width="51.4609375" style="187" customWidth="1"/>
    <col min="10" max="16384" width="8.765625" style="187"/>
  </cols>
  <sheetData>
    <row r="1" spans="1:9">
      <c r="B1" s="125" t="s">
        <v>349</v>
      </c>
      <c r="C1" s="125" t="s">
        <v>350</v>
      </c>
      <c r="D1" s="125" t="s">
        <v>17</v>
      </c>
      <c r="E1" s="238" t="s">
        <v>351</v>
      </c>
      <c r="F1" s="239" t="s">
        <v>352</v>
      </c>
      <c r="G1" s="125" t="s">
        <v>353</v>
      </c>
      <c r="H1" s="274" t="s">
        <v>354</v>
      </c>
      <c r="I1" s="187" t="s">
        <v>17897</v>
      </c>
    </row>
    <row r="2" spans="1:9" ht="41">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1.5">
      <c r="A9" s="125" t="str">
        <f t="shared" ref="A9" si="1">B9&amp;C9</f>
        <v>InstructionsA9</v>
      </c>
      <c r="B9" s="125" t="s">
        <v>355</v>
      </c>
      <c r="C9" s="125" t="s">
        <v>383</v>
      </c>
      <c r="D9" s="125" t="s">
        <v>19540</v>
      </c>
      <c r="E9" s="238" t="s">
        <v>19541</v>
      </c>
      <c r="F9" s="239" t="s">
        <v>19539</v>
      </c>
      <c r="G9" s="125" t="s">
        <v>19542</v>
      </c>
      <c r="H9" s="274" t="s">
        <v>19543</v>
      </c>
      <c r="I9" s="99" t="s">
        <v>19544</v>
      </c>
    </row>
    <row r="10" spans="1:9" ht="40.5">
      <c r="A10" s="125" t="str">
        <f t="shared" si="0"/>
        <v>InstructionsA10</v>
      </c>
      <c r="B10" s="125" t="s">
        <v>355</v>
      </c>
      <c r="C10" s="125" t="s">
        <v>388</v>
      </c>
      <c r="D10" s="125" t="s">
        <v>18770</v>
      </c>
      <c r="E10" s="238" t="s">
        <v>384</v>
      </c>
      <c r="F10" s="239" t="s">
        <v>385</v>
      </c>
      <c r="G10" s="125" t="s">
        <v>386</v>
      </c>
      <c r="H10" s="274" t="s">
        <v>387</v>
      </c>
      <c r="I10" s="125" t="s">
        <v>17901</v>
      </c>
    </row>
    <row r="11" spans="1:9" ht="28">
      <c r="A11" s="125" t="str">
        <f>B11&amp;C11</f>
        <v>InstructionsA11</v>
      </c>
      <c r="B11" s="125" t="s">
        <v>355</v>
      </c>
      <c r="C11" s="125" t="s">
        <v>393</v>
      </c>
      <c r="D11" s="125" t="s">
        <v>18771</v>
      </c>
      <c r="E11" s="238" t="s">
        <v>389</v>
      </c>
      <c r="F11" s="239" t="s">
        <v>390</v>
      </c>
      <c r="G11" s="125" t="s">
        <v>391</v>
      </c>
      <c r="H11" s="274" t="s">
        <v>392</v>
      </c>
      <c r="I11" s="125" t="s">
        <v>17902</v>
      </c>
    </row>
    <row r="12" spans="1:9" ht="43.5">
      <c r="A12" s="125" t="str">
        <f t="shared" si="0"/>
        <v>InstructionsA12</v>
      </c>
      <c r="B12" s="125" t="s">
        <v>355</v>
      </c>
      <c r="C12" s="125" t="s">
        <v>398</v>
      </c>
      <c r="D12" s="125" t="s">
        <v>18772</v>
      </c>
      <c r="E12" s="219" t="s">
        <v>394</v>
      </c>
      <c r="F12" s="241" t="s">
        <v>395</v>
      </c>
      <c r="G12" s="125" t="s">
        <v>396</v>
      </c>
      <c r="H12" s="274" t="s">
        <v>397</v>
      </c>
      <c r="I12" s="125" t="s">
        <v>17903</v>
      </c>
    </row>
    <row r="13" spans="1:9" ht="40.5">
      <c r="A13" s="125" t="str">
        <f t="shared" si="0"/>
        <v>InstructionsA13</v>
      </c>
      <c r="B13" s="125" t="s">
        <v>355</v>
      </c>
      <c r="C13" s="125" t="s">
        <v>403</v>
      </c>
      <c r="D13" s="125" t="s">
        <v>18773</v>
      </c>
      <c r="E13" s="238" t="s">
        <v>399</v>
      </c>
      <c r="F13" s="239" t="s">
        <v>400</v>
      </c>
      <c r="G13" s="125" t="s">
        <v>401</v>
      </c>
      <c r="H13" s="274" t="s">
        <v>402</v>
      </c>
      <c r="I13" s="125" t="s">
        <v>17904</v>
      </c>
    </row>
    <row r="14" spans="1:9" ht="67.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81">
      <c r="A16" s="125" t="str">
        <f t="shared" si="0"/>
        <v>InstructionsA16</v>
      </c>
      <c r="B16" s="125" t="s">
        <v>355</v>
      </c>
      <c r="C16" s="125" t="s">
        <v>418</v>
      </c>
      <c r="D16" s="125" t="s">
        <v>18776</v>
      </c>
      <c r="E16" s="238" t="s">
        <v>414</v>
      </c>
      <c r="F16" s="239" t="s">
        <v>415</v>
      </c>
      <c r="G16" s="125" t="s">
        <v>416</v>
      </c>
      <c r="H16" s="274" t="s">
        <v>417</v>
      </c>
      <c r="I16" s="125" t="s">
        <v>17907</v>
      </c>
    </row>
    <row r="17" spans="1:9" ht="27">
      <c r="A17" s="125" t="str">
        <f t="shared" si="0"/>
        <v>InstructionsA17</v>
      </c>
      <c r="B17" s="125" t="s">
        <v>355</v>
      </c>
      <c r="C17" s="125" t="s">
        <v>423</v>
      </c>
      <c r="D17" s="125" t="s">
        <v>18777</v>
      </c>
      <c r="E17" s="219" t="s">
        <v>419</v>
      </c>
      <c r="F17" s="241" t="s">
        <v>420</v>
      </c>
      <c r="G17" s="125" t="s">
        <v>421</v>
      </c>
      <c r="H17" s="274" t="s">
        <v>422</v>
      </c>
      <c r="I17" s="125" t="s">
        <v>17908</v>
      </c>
    </row>
    <row r="18" spans="1:9" ht="67.5">
      <c r="A18" s="125" t="str">
        <f t="shared" si="0"/>
        <v>InstructionsA18</v>
      </c>
      <c r="B18" s="125" t="s">
        <v>355</v>
      </c>
      <c r="C18" s="125" t="s">
        <v>428</v>
      </c>
      <c r="D18" s="125" t="s">
        <v>18778</v>
      </c>
      <c r="E18" s="238" t="s">
        <v>424</v>
      </c>
      <c r="F18" s="239" t="s">
        <v>425</v>
      </c>
      <c r="G18" s="125" t="s">
        <v>426</v>
      </c>
      <c r="H18" s="274" t="s">
        <v>427</v>
      </c>
      <c r="I18" s="125" t="s">
        <v>17909</v>
      </c>
    </row>
    <row r="19" spans="1:9" ht="40.5">
      <c r="A19" s="125" t="str">
        <f>B19&amp;C19</f>
        <v>InstructionsA19</v>
      </c>
      <c r="B19" s="125" t="s">
        <v>355</v>
      </c>
      <c r="C19" s="125" t="s">
        <v>433</v>
      </c>
      <c r="D19" s="125" t="s">
        <v>18779</v>
      </c>
      <c r="E19" s="125" t="s">
        <v>429</v>
      </c>
      <c r="F19" s="241" t="s">
        <v>430</v>
      </c>
      <c r="G19" s="125" t="s">
        <v>431</v>
      </c>
      <c r="H19" s="274" t="s">
        <v>432</v>
      </c>
      <c r="I19" s="125" t="s">
        <v>17910</v>
      </c>
    </row>
    <row r="20" spans="1:9" ht="40.5">
      <c r="A20" s="125" t="str">
        <f t="shared" si="0"/>
        <v>InstructionsA20</v>
      </c>
      <c r="B20" s="125" t="s">
        <v>355</v>
      </c>
      <c r="C20" s="125" t="s">
        <v>438</v>
      </c>
      <c r="D20" s="125" t="s">
        <v>18780</v>
      </c>
      <c r="E20" s="238" t="s">
        <v>434</v>
      </c>
      <c r="F20" s="239" t="s">
        <v>435</v>
      </c>
      <c r="G20" s="125" t="s">
        <v>436</v>
      </c>
      <c r="H20" s="277" t="s">
        <v>437</v>
      </c>
      <c r="I20" s="125" t="s">
        <v>17911</v>
      </c>
    </row>
    <row r="21" spans="1:9" ht="40.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21.5">
      <c r="A23" s="125" t="str">
        <f t="shared" si="0"/>
        <v>InstructionsA24</v>
      </c>
      <c r="B23" s="125" t="s">
        <v>355</v>
      </c>
      <c r="C23" s="125" t="s">
        <v>444</v>
      </c>
      <c r="D23" s="125" t="s">
        <v>18816</v>
      </c>
      <c r="E23" s="238" t="s">
        <v>18924</v>
      </c>
      <c r="F23" s="239" t="s">
        <v>18925</v>
      </c>
      <c r="G23" s="240" t="s">
        <v>18926</v>
      </c>
      <c r="H23" s="277" t="s">
        <v>18927</v>
      </c>
      <c r="I23" s="125" t="s">
        <v>18928</v>
      </c>
    </row>
    <row r="24" spans="1:9" ht="30">
      <c r="A24" s="125" t="str">
        <f>B24&amp;C24</f>
        <v>InstructionsA25</v>
      </c>
      <c r="B24" s="125" t="s">
        <v>355</v>
      </c>
      <c r="C24" s="125" t="s">
        <v>450</v>
      </c>
      <c r="D24" s="125" t="s">
        <v>445</v>
      </c>
      <c r="E24" s="238" t="s">
        <v>446</v>
      </c>
      <c r="F24" s="239" t="s">
        <v>447</v>
      </c>
      <c r="G24" s="125" t="s">
        <v>448</v>
      </c>
      <c r="H24" s="277" t="s">
        <v>449</v>
      </c>
      <c r="I24" s="125" t="s">
        <v>17913</v>
      </c>
    </row>
    <row r="25" spans="1:9" ht="94.5">
      <c r="A25" s="125" t="str">
        <f t="shared" si="0"/>
        <v>InstructionsA26</v>
      </c>
      <c r="B25" s="125" t="s">
        <v>355</v>
      </c>
      <c r="C25" s="125" t="s">
        <v>451</v>
      </c>
      <c r="D25" s="125" t="s">
        <v>18700</v>
      </c>
      <c r="E25" s="238" t="s">
        <v>18929</v>
      </c>
      <c r="F25" s="269" t="s">
        <v>18933</v>
      </c>
      <c r="G25" s="125" t="s">
        <v>18930</v>
      </c>
      <c r="H25" s="274" t="s">
        <v>18931</v>
      </c>
      <c r="I25" s="125" t="s">
        <v>18932</v>
      </c>
    </row>
    <row r="26" spans="1:9" ht="229.5">
      <c r="A26" s="125" t="str">
        <f t="shared" si="0"/>
        <v>InstructionsA27</v>
      </c>
      <c r="B26" s="125" t="s">
        <v>355</v>
      </c>
      <c r="C26" s="125" t="s">
        <v>452</v>
      </c>
      <c r="D26" s="125" t="s">
        <v>18934</v>
      </c>
      <c r="E26" s="242" t="s">
        <v>18935</v>
      </c>
      <c r="F26" s="269" t="s">
        <v>19302</v>
      </c>
      <c r="G26" s="125" t="s">
        <v>18947</v>
      </c>
      <c r="H26" s="274" t="s">
        <v>18936</v>
      </c>
      <c r="I26" s="125" t="s">
        <v>18937</v>
      </c>
    </row>
    <row r="27" spans="1:9" ht="40.5">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43">
      <c r="A30" s="125" t="str">
        <f t="shared" si="2"/>
        <v>InstructionsA31</v>
      </c>
      <c r="B30" s="125" t="s">
        <v>355</v>
      </c>
      <c r="C30" s="125" t="s">
        <v>461</v>
      </c>
      <c r="D30" s="125" t="s">
        <v>18767</v>
      </c>
      <c r="E30" s="378" t="s">
        <v>19306</v>
      </c>
      <c r="F30" s="239" t="s">
        <v>19305</v>
      </c>
      <c r="G30" s="125" t="s">
        <v>19307</v>
      </c>
      <c r="H30" s="274" t="s">
        <v>19308</v>
      </c>
      <c r="I30" s="125" t="s">
        <v>19309</v>
      </c>
    </row>
    <row r="31" spans="1:9" ht="229.5">
      <c r="A31" s="125" t="str">
        <f t="shared" si="2"/>
        <v>InstructionsA32</v>
      </c>
      <c r="B31" s="125" t="s">
        <v>355</v>
      </c>
      <c r="C31" s="125" t="s">
        <v>462</v>
      </c>
      <c r="D31" s="125" t="s">
        <v>18768</v>
      </c>
      <c r="E31" s="125" t="s">
        <v>19311</v>
      </c>
      <c r="F31" s="243" t="s">
        <v>19310</v>
      </c>
      <c r="G31" s="125" t="s">
        <v>19312</v>
      </c>
      <c r="H31" s="274" t="s">
        <v>19313</v>
      </c>
      <c r="I31" s="125" t="s">
        <v>19314</v>
      </c>
    </row>
    <row r="32" spans="1:9" ht="135">
      <c r="A32" s="125" t="str">
        <f t="shared" si="2"/>
        <v>InstructionsA33</v>
      </c>
      <c r="B32" s="125" t="s">
        <v>355</v>
      </c>
      <c r="C32" s="125" t="s">
        <v>463</v>
      </c>
      <c r="D32" s="125" t="s">
        <v>18704</v>
      </c>
      <c r="E32" s="378" t="s">
        <v>18948</v>
      </c>
      <c r="F32" s="243" t="s">
        <v>19315</v>
      </c>
      <c r="G32" s="125" t="s">
        <v>18949</v>
      </c>
      <c r="H32" s="274" t="s">
        <v>18950</v>
      </c>
      <c r="I32" s="125" t="s">
        <v>18951</v>
      </c>
    </row>
    <row r="33" spans="1:9" ht="13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270">
      <c r="A35" s="125" t="str">
        <f t="shared" si="0"/>
        <v>InstructionsA37</v>
      </c>
      <c r="B35" s="125" t="s">
        <v>355</v>
      </c>
      <c r="C35" s="125" t="s">
        <v>465</v>
      </c>
      <c r="D35" s="125" t="s">
        <v>18703</v>
      </c>
      <c r="E35" s="238" t="s">
        <v>18960</v>
      </c>
      <c r="F35" s="239" t="s">
        <v>19318</v>
      </c>
      <c r="G35" s="246" t="s">
        <v>18961</v>
      </c>
      <c r="H35" s="274" t="s">
        <v>18962</v>
      </c>
      <c r="I35" s="125" t="s">
        <v>18963</v>
      </c>
    </row>
    <row r="36" spans="1:9" ht="67.5">
      <c r="A36" s="125" t="str">
        <f t="shared" si="0"/>
        <v>InstructionsA38</v>
      </c>
      <c r="B36" s="125" t="s">
        <v>355</v>
      </c>
      <c r="C36" s="125" t="s">
        <v>470</v>
      </c>
      <c r="D36" s="125" t="s">
        <v>18706</v>
      </c>
      <c r="E36" s="242" t="s">
        <v>466</v>
      </c>
      <c r="F36" s="269" t="s">
        <v>467</v>
      </c>
      <c r="G36" s="125" t="s">
        <v>468</v>
      </c>
      <c r="H36" s="274" t="s">
        <v>469</v>
      </c>
      <c r="I36" s="125" t="s">
        <v>17915</v>
      </c>
    </row>
    <row r="37" spans="1:9" ht="81">
      <c r="A37" s="125" t="str">
        <f t="shared" si="0"/>
        <v>InstructionsA39</v>
      </c>
      <c r="B37" s="125" t="s">
        <v>355</v>
      </c>
      <c r="C37" s="125" t="s">
        <v>471</v>
      </c>
      <c r="D37" s="125" t="s">
        <v>18707</v>
      </c>
      <c r="E37" s="242" t="s">
        <v>18965</v>
      </c>
      <c r="F37" s="269" t="s">
        <v>18966</v>
      </c>
      <c r="G37" s="125" t="s">
        <v>18968</v>
      </c>
      <c r="H37" s="274" t="s">
        <v>18970</v>
      </c>
      <c r="I37" s="125" t="s">
        <v>18972</v>
      </c>
    </row>
    <row r="38" spans="1:9" ht="121.5">
      <c r="A38" s="125" t="str">
        <f t="shared" si="0"/>
        <v>InstructionsA40</v>
      </c>
      <c r="B38" s="125" t="s">
        <v>355</v>
      </c>
      <c r="C38" s="125" t="s">
        <v>472</v>
      </c>
      <c r="D38" s="125" t="s">
        <v>18708</v>
      </c>
      <c r="E38" s="378" t="s">
        <v>18964</v>
      </c>
      <c r="F38" s="270" t="s">
        <v>19319</v>
      </c>
      <c r="G38" s="125" t="s">
        <v>18967</v>
      </c>
      <c r="H38" s="274" t="s">
        <v>18969</v>
      </c>
      <c r="I38" s="125" t="s">
        <v>18971</v>
      </c>
    </row>
    <row r="39" spans="1:9" ht="189">
      <c r="A39" s="125" t="str">
        <f t="shared" si="0"/>
        <v>InstructionsA41</v>
      </c>
      <c r="B39" s="125" t="s">
        <v>355</v>
      </c>
      <c r="C39" s="125" t="s">
        <v>478</v>
      </c>
      <c r="D39" s="125" t="s">
        <v>473</v>
      </c>
      <c r="E39" s="245" t="s">
        <v>474</v>
      </c>
      <c r="F39" s="271" t="s">
        <v>475</v>
      </c>
      <c r="G39" s="244" t="s">
        <v>476</v>
      </c>
      <c r="H39" s="274" t="s">
        <v>477</v>
      </c>
      <c r="I39" s="125" t="s">
        <v>17916</v>
      </c>
    </row>
    <row r="40" spans="1:9" ht="229.5">
      <c r="A40" s="125" t="str">
        <f>B40&amp;C40</f>
        <v>InstructionsA42</v>
      </c>
      <c r="B40" s="125" t="s">
        <v>355</v>
      </c>
      <c r="C40" s="125" t="s">
        <v>484</v>
      </c>
      <c r="D40" s="125" t="s">
        <v>479</v>
      </c>
      <c r="E40" s="245" t="s">
        <v>480</v>
      </c>
      <c r="F40" s="271" t="s">
        <v>481</v>
      </c>
      <c r="G40" s="247" t="s">
        <v>482</v>
      </c>
      <c r="H40" s="278" t="s">
        <v>483</v>
      </c>
      <c r="I40" s="125" t="s">
        <v>17917</v>
      </c>
    </row>
    <row r="41" spans="1:9" ht="202.5">
      <c r="A41" s="125" t="str">
        <f>B41&amp;C41</f>
        <v>InstructionsA43</v>
      </c>
      <c r="B41" s="125" t="s">
        <v>355</v>
      </c>
      <c r="C41" s="125" t="s">
        <v>490</v>
      </c>
      <c r="D41" s="125" t="s">
        <v>485</v>
      </c>
      <c r="E41" s="238" t="s">
        <v>486</v>
      </c>
      <c r="F41" s="269" t="s">
        <v>487</v>
      </c>
      <c r="G41" s="125" t="s">
        <v>488</v>
      </c>
      <c r="H41" s="274" t="s">
        <v>489</v>
      </c>
      <c r="I41" s="125" t="s">
        <v>17918</v>
      </c>
    </row>
    <row r="42" spans="1:9" ht="81">
      <c r="A42" s="125" t="str">
        <f t="shared" si="0"/>
        <v>InstructionsA44</v>
      </c>
      <c r="B42" s="125" t="s">
        <v>355</v>
      </c>
      <c r="C42" s="125" t="s">
        <v>18784</v>
      </c>
      <c r="D42" s="125" t="s">
        <v>491</v>
      </c>
      <c r="E42" s="238" t="s">
        <v>492</v>
      </c>
      <c r="F42" s="269" t="s">
        <v>18974</v>
      </c>
      <c r="G42" s="125" t="s">
        <v>493</v>
      </c>
      <c r="H42" s="274" t="s">
        <v>494</v>
      </c>
      <c r="I42" s="125" t="s">
        <v>17919</v>
      </c>
    </row>
    <row r="43" spans="1:9" ht="67.5">
      <c r="A43" s="125" t="str">
        <f t="shared" si="0"/>
        <v>InstructionsA46</v>
      </c>
      <c r="B43" s="125" t="s">
        <v>355</v>
      </c>
      <c r="C43" s="125" t="s">
        <v>500</v>
      </c>
      <c r="D43" s="125" t="s">
        <v>495</v>
      </c>
      <c r="E43" s="238" t="s">
        <v>496</v>
      </c>
      <c r="F43" s="239" t="s">
        <v>497</v>
      </c>
      <c r="G43" s="125" t="s">
        <v>498</v>
      </c>
      <c r="H43" s="274" t="s">
        <v>499</v>
      </c>
      <c r="I43" s="125" t="s">
        <v>17920</v>
      </c>
    </row>
    <row r="44" spans="1:9" ht="94.5">
      <c r="A44" s="125" t="str">
        <f t="shared" si="0"/>
        <v>InstructionsA47</v>
      </c>
      <c r="B44" s="125" t="s">
        <v>355</v>
      </c>
      <c r="C44" s="125" t="s">
        <v>18785</v>
      </c>
      <c r="D44" s="125" t="s">
        <v>18709</v>
      </c>
      <c r="E44" s="242" t="s">
        <v>501</v>
      </c>
      <c r="F44" s="269" t="s">
        <v>502</v>
      </c>
      <c r="G44" s="246" t="s">
        <v>503</v>
      </c>
      <c r="H44" s="274" t="s">
        <v>504</v>
      </c>
      <c r="I44" s="125" t="s">
        <v>17921</v>
      </c>
    </row>
    <row r="45" spans="1:9" ht="67.5">
      <c r="A45" s="125" t="str">
        <f t="shared" si="0"/>
        <v>InstructionsA48</v>
      </c>
      <c r="B45" s="232" t="s">
        <v>355</v>
      </c>
      <c r="C45" s="125" t="s">
        <v>505</v>
      </c>
      <c r="D45" s="232" t="s">
        <v>506</v>
      </c>
      <c r="E45" s="238" t="s">
        <v>507</v>
      </c>
      <c r="F45" s="239" t="s">
        <v>508</v>
      </c>
      <c r="G45" s="248" t="s">
        <v>509</v>
      </c>
      <c r="H45" s="274" t="s">
        <v>510</v>
      </c>
      <c r="I45" s="125" t="s">
        <v>17922</v>
      </c>
    </row>
    <row r="46" spans="1:9" ht="67.5">
      <c r="A46" s="125" t="str">
        <f>B46&amp;C46</f>
        <v>InstructionsA49</v>
      </c>
      <c r="B46" s="125" t="s">
        <v>355</v>
      </c>
      <c r="C46" s="125" t="s">
        <v>511</v>
      </c>
      <c r="D46" s="125" t="s">
        <v>18831</v>
      </c>
      <c r="E46" s="125" t="s">
        <v>18973</v>
      </c>
      <c r="F46" s="239" t="s">
        <v>19320</v>
      </c>
      <c r="G46" s="125" t="s">
        <v>18975</v>
      </c>
      <c r="H46" s="277" t="s">
        <v>18976</v>
      </c>
      <c r="I46" s="125" t="s">
        <v>18977</v>
      </c>
    </row>
    <row r="47" spans="1:9" ht="148.5">
      <c r="A47" s="125" t="str">
        <f t="shared" si="0"/>
        <v>InstructionsA50</v>
      </c>
      <c r="B47" s="125" t="s">
        <v>355</v>
      </c>
      <c r="C47" s="125" t="s">
        <v>512</v>
      </c>
      <c r="D47" s="125" t="s">
        <v>513</v>
      </c>
      <c r="E47" s="272" t="s">
        <v>514</v>
      </c>
      <c r="F47" s="269" t="s">
        <v>515</v>
      </c>
      <c r="G47" s="125" t="s">
        <v>516</v>
      </c>
      <c r="H47" s="274" t="s">
        <v>517</v>
      </c>
      <c r="I47" s="125" t="s">
        <v>17923</v>
      </c>
    </row>
    <row r="48" spans="1:9" ht="67.5">
      <c r="A48" s="125" t="str">
        <f t="shared" si="0"/>
        <v>InstructionsA51</v>
      </c>
      <c r="B48" s="125" t="s">
        <v>355</v>
      </c>
      <c r="C48" s="125" t="s">
        <v>518</v>
      </c>
      <c r="D48" s="125" t="s">
        <v>18830</v>
      </c>
      <c r="E48" s="238" t="s">
        <v>519</v>
      </c>
      <c r="F48" s="239" t="s">
        <v>520</v>
      </c>
      <c r="G48" s="125" t="s">
        <v>521</v>
      </c>
      <c r="H48" s="274" t="s">
        <v>522</v>
      </c>
      <c r="I48" s="125" t="s">
        <v>17924</v>
      </c>
    </row>
    <row r="49" spans="1:9" ht="81">
      <c r="A49" s="125" t="str">
        <f t="shared" si="0"/>
        <v>InstructionsA52</v>
      </c>
      <c r="B49" s="125" t="s">
        <v>355</v>
      </c>
      <c r="C49" s="125" t="s">
        <v>523</v>
      </c>
      <c r="D49" s="125" t="s">
        <v>524</v>
      </c>
      <c r="E49" s="238" t="s">
        <v>525</v>
      </c>
      <c r="F49" s="239" t="s">
        <v>526</v>
      </c>
      <c r="G49" s="249" t="s">
        <v>527</v>
      </c>
      <c r="H49" s="274" t="s">
        <v>528</v>
      </c>
      <c r="I49" s="125" t="s">
        <v>17925</v>
      </c>
    </row>
    <row r="50" spans="1:9" ht="108">
      <c r="A50" s="125" t="str">
        <f>B50&amp;C50</f>
        <v>InstructionsA53</v>
      </c>
      <c r="B50" s="125" t="s">
        <v>355</v>
      </c>
      <c r="C50" s="125" t="s">
        <v>529</v>
      </c>
      <c r="D50" s="125" t="s">
        <v>530</v>
      </c>
      <c r="E50" s="238" t="s">
        <v>531</v>
      </c>
      <c r="F50" s="239" t="s">
        <v>532</v>
      </c>
      <c r="G50" s="249" t="s">
        <v>533</v>
      </c>
      <c r="H50" s="277" t="s">
        <v>534</v>
      </c>
      <c r="I50" s="125" t="s">
        <v>17926</v>
      </c>
    </row>
    <row r="51" spans="1:9" ht="67.5">
      <c r="A51" s="125" t="str">
        <f>B51&amp;C51</f>
        <v>InstructionsA54</v>
      </c>
      <c r="B51" s="125" t="s">
        <v>355</v>
      </c>
      <c r="C51" s="125" t="s">
        <v>535</v>
      </c>
      <c r="D51" s="125" t="s">
        <v>536</v>
      </c>
      <c r="E51" s="238" t="s">
        <v>537</v>
      </c>
      <c r="F51" s="239" t="s">
        <v>538</v>
      </c>
      <c r="G51" s="249" t="s">
        <v>539</v>
      </c>
      <c r="H51" s="274" t="s">
        <v>540</v>
      </c>
      <c r="I51" s="125" t="s">
        <v>17927</v>
      </c>
    </row>
    <row r="52" spans="1:9" ht="40.5">
      <c r="A52" s="125" t="str">
        <f t="shared" si="0"/>
        <v>InstructionsA55</v>
      </c>
      <c r="B52" s="125" t="s">
        <v>355</v>
      </c>
      <c r="C52" s="125" t="s">
        <v>541</v>
      </c>
      <c r="D52" s="125" t="s">
        <v>542</v>
      </c>
      <c r="E52" s="238" t="s">
        <v>543</v>
      </c>
      <c r="F52" s="239" t="s">
        <v>544</v>
      </c>
      <c r="G52" s="249" t="s">
        <v>545</v>
      </c>
      <c r="H52" s="274" t="s">
        <v>546</v>
      </c>
      <c r="I52" s="125" t="s">
        <v>17928</v>
      </c>
    </row>
    <row r="53" spans="1:9" ht="40.5">
      <c r="A53" s="125" t="str">
        <f t="shared" si="0"/>
        <v>InstructionsA56</v>
      </c>
      <c r="B53" s="125" t="s">
        <v>355</v>
      </c>
      <c r="C53" s="125" t="s">
        <v>547</v>
      </c>
      <c r="D53" s="125" t="s">
        <v>548</v>
      </c>
      <c r="E53" s="238" t="s">
        <v>549</v>
      </c>
      <c r="F53" s="239" t="s">
        <v>550</v>
      </c>
      <c r="G53" s="125" t="s">
        <v>551</v>
      </c>
      <c r="H53" s="274" t="s">
        <v>552</v>
      </c>
      <c r="I53" s="125" t="s">
        <v>17929</v>
      </c>
    </row>
    <row r="54" spans="1:9" ht="54">
      <c r="A54" s="125" t="str">
        <f t="shared" si="0"/>
        <v>InstructionsA57</v>
      </c>
      <c r="B54" s="125" t="s">
        <v>355</v>
      </c>
      <c r="C54" s="125" t="s">
        <v>553</v>
      </c>
      <c r="D54" s="125" t="s">
        <v>554</v>
      </c>
      <c r="E54" s="238" t="s">
        <v>555</v>
      </c>
      <c r="F54" s="239" t="s">
        <v>556</v>
      </c>
      <c r="G54" s="250" t="s">
        <v>557</v>
      </c>
      <c r="H54" s="274" t="s">
        <v>558</v>
      </c>
      <c r="I54" s="125" t="s">
        <v>17930</v>
      </c>
    </row>
    <row r="55" spans="1:9" ht="310.5">
      <c r="A55" s="125" t="str">
        <f t="shared" si="0"/>
        <v>InstructionsA58</v>
      </c>
      <c r="B55" s="125" t="s">
        <v>355</v>
      </c>
      <c r="C55" s="125" t="s">
        <v>559</v>
      </c>
      <c r="D55" s="125" t="s">
        <v>560</v>
      </c>
      <c r="E55" s="238" t="s">
        <v>561</v>
      </c>
      <c r="F55" s="239" t="s">
        <v>562</v>
      </c>
      <c r="G55" s="249" t="s">
        <v>563</v>
      </c>
      <c r="H55" s="274" t="s">
        <v>564</v>
      </c>
      <c r="I55" s="125" t="s">
        <v>17937</v>
      </c>
    </row>
    <row r="56" spans="1:9" ht="81">
      <c r="A56" s="125" t="str">
        <f t="shared" si="0"/>
        <v>InstructionsA59</v>
      </c>
      <c r="B56" s="125" t="s">
        <v>355</v>
      </c>
      <c r="C56" s="125" t="s">
        <v>565</v>
      </c>
      <c r="D56" s="125" t="s">
        <v>566</v>
      </c>
      <c r="E56" s="238" t="s">
        <v>567</v>
      </c>
      <c r="F56" s="239" t="s">
        <v>568</v>
      </c>
      <c r="G56" s="125" t="s">
        <v>569</v>
      </c>
      <c r="H56" s="274" t="s">
        <v>570</v>
      </c>
      <c r="I56" s="125" t="s">
        <v>17931</v>
      </c>
    </row>
    <row r="57" spans="1:9" ht="162">
      <c r="A57" s="125" t="str">
        <f t="shared" si="0"/>
        <v>InstructionsA60</v>
      </c>
      <c r="B57" s="125" t="s">
        <v>355</v>
      </c>
      <c r="C57" s="125" t="s">
        <v>571</v>
      </c>
      <c r="D57" s="125" t="s">
        <v>572</v>
      </c>
      <c r="E57" s="238" t="s">
        <v>573</v>
      </c>
      <c r="F57" s="239" t="s">
        <v>574</v>
      </c>
      <c r="G57" s="249" t="s">
        <v>575</v>
      </c>
      <c r="H57" s="274" t="s">
        <v>576</v>
      </c>
      <c r="I57" s="125" t="s">
        <v>17932</v>
      </c>
    </row>
    <row r="58" spans="1:9" ht="189">
      <c r="A58" s="125" t="str">
        <f t="shared" si="0"/>
        <v>InstructionsA61</v>
      </c>
      <c r="B58" s="125" t="s">
        <v>355</v>
      </c>
      <c r="C58" s="125" t="s">
        <v>577</v>
      </c>
      <c r="D58" s="125" t="s">
        <v>578</v>
      </c>
      <c r="E58" s="238" t="s">
        <v>579</v>
      </c>
      <c r="F58" s="239" t="s">
        <v>580</v>
      </c>
      <c r="G58" s="249" t="s">
        <v>581</v>
      </c>
      <c r="H58" s="274" t="s">
        <v>582</v>
      </c>
      <c r="I58" s="125" t="s">
        <v>17933</v>
      </c>
    </row>
    <row r="59" spans="1:9" ht="108">
      <c r="A59" s="125" t="str">
        <f>B59&amp;C59</f>
        <v>InstructionsA62</v>
      </c>
      <c r="B59" s="125" t="s">
        <v>355</v>
      </c>
      <c r="C59" s="125" t="s">
        <v>583</v>
      </c>
      <c r="D59" s="125" t="s">
        <v>584</v>
      </c>
      <c r="E59" s="272" t="s">
        <v>585</v>
      </c>
      <c r="F59" s="269" t="s">
        <v>586</v>
      </c>
      <c r="G59" s="249" t="s">
        <v>587</v>
      </c>
      <c r="H59" s="279" t="s">
        <v>588</v>
      </c>
      <c r="I59" s="125" t="s">
        <v>17934</v>
      </c>
    </row>
    <row r="60" spans="1:9" ht="42">
      <c r="A60" s="125" t="str">
        <f t="shared" si="0"/>
        <v>InstructionsA63</v>
      </c>
      <c r="B60" s="125" t="s">
        <v>355</v>
      </c>
      <c r="C60" s="125" t="s">
        <v>589</v>
      </c>
      <c r="D60" s="125" t="s">
        <v>590</v>
      </c>
      <c r="E60" s="238" t="s">
        <v>591</v>
      </c>
      <c r="F60" s="239" t="s">
        <v>592</v>
      </c>
      <c r="G60" s="125" t="s">
        <v>593</v>
      </c>
      <c r="H60" s="274" t="s">
        <v>594</v>
      </c>
      <c r="I60" s="125" t="s">
        <v>17935</v>
      </c>
    </row>
    <row r="61" spans="1:9" ht="27">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67.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54">
      <c r="A63" s="125" t="str">
        <f t="shared" si="4"/>
        <v>InstructionsA67</v>
      </c>
      <c r="B63" s="125" t="s">
        <v>355</v>
      </c>
      <c r="C63" s="125" t="s">
        <v>601</v>
      </c>
      <c r="D63" s="125" t="s">
        <v>18838</v>
      </c>
      <c r="E63" s="238" t="s">
        <v>18839</v>
      </c>
      <c r="F63" s="239" t="s">
        <v>18840</v>
      </c>
      <c r="G63" s="125" t="s">
        <v>18841</v>
      </c>
      <c r="H63" s="274" t="s">
        <v>18842</v>
      </c>
      <c r="I63" s="125" t="s">
        <v>18843</v>
      </c>
    </row>
    <row r="64" spans="1:9" ht="40.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08">
      <c r="A65" s="125" t="str">
        <f t="shared" si="5"/>
        <v>InstructionsA69</v>
      </c>
      <c r="B65" s="125" t="s">
        <v>355</v>
      </c>
      <c r="C65" s="125" t="s">
        <v>613</v>
      </c>
      <c r="D65" s="125" t="s">
        <v>18850</v>
      </c>
      <c r="E65" s="238" t="s">
        <v>18851</v>
      </c>
      <c r="F65" s="239" t="s">
        <v>18852</v>
      </c>
      <c r="G65" s="125" t="s">
        <v>18853</v>
      </c>
      <c r="H65" s="274" t="s">
        <v>18854</v>
      </c>
      <c r="I65" s="125" t="s">
        <v>18855</v>
      </c>
    </row>
    <row r="66" spans="1:9" ht="40.5">
      <c r="A66" s="125" t="str">
        <f t="shared" si="5"/>
        <v>InstructionsA70</v>
      </c>
      <c r="B66" s="125" t="s">
        <v>355</v>
      </c>
      <c r="C66" s="125" t="s">
        <v>619</v>
      </c>
      <c r="D66" s="125" t="s">
        <v>18856</v>
      </c>
      <c r="E66" s="238" t="s">
        <v>18857</v>
      </c>
      <c r="F66" s="239" t="s">
        <v>18858</v>
      </c>
      <c r="G66" s="125" t="s">
        <v>18859</v>
      </c>
      <c r="H66" s="274" t="s">
        <v>18860</v>
      </c>
      <c r="I66" s="125" t="s">
        <v>18861</v>
      </c>
    </row>
    <row r="67" spans="1:9" ht="40.5">
      <c r="A67" s="125" t="str">
        <f t="shared" si="5"/>
        <v>InstructionsA71</v>
      </c>
      <c r="B67" s="125" t="s">
        <v>355</v>
      </c>
      <c r="C67" s="125" t="s">
        <v>625</v>
      </c>
      <c r="D67" s="125" t="s">
        <v>18862</v>
      </c>
      <c r="E67" s="238" t="s">
        <v>18863</v>
      </c>
      <c r="F67" s="239" t="s">
        <v>18864</v>
      </c>
      <c r="G67" s="125" t="s">
        <v>18865</v>
      </c>
      <c r="H67" s="274" t="s">
        <v>18866</v>
      </c>
      <c r="I67" s="125" t="s">
        <v>18867</v>
      </c>
    </row>
    <row r="68" spans="1:9" ht="40.5">
      <c r="A68" s="125" t="str">
        <f t="shared" si="5"/>
        <v>InstructionsA72</v>
      </c>
      <c r="B68" s="125" t="s">
        <v>355</v>
      </c>
      <c r="C68" s="125" t="s">
        <v>631</v>
      </c>
      <c r="D68" s="125" t="s">
        <v>18868</v>
      </c>
      <c r="E68" s="238" t="s">
        <v>18869</v>
      </c>
      <c r="F68" s="239" t="s">
        <v>18870</v>
      </c>
      <c r="G68" s="125" t="s">
        <v>18871</v>
      </c>
      <c r="H68" s="274" t="s">
        <v>18872</v>
      </c>
      <c r="I68" s="125" t="s">
        <v>18873</v>
      </c>
    </row>
    <row r="69" spans="1:9" ht="40.5">
      <c r="A69" s="125" t="str">
        <f t="shared" si="5"/>
        <v>InstructionsA73</v>
      </c>
      <c r="B69" s="125" t="s">
        <v>355</v>
      </c>
      <c r="C69" s="125" t="s">
        <v>637</v>
      </c>
      <c r="D69" s="125" t="s">
        <v>18874</v>
      </c>
      <c r="E69" s="238" t="s">
        <v>18875</v>
      </c>
      <c r="F69" s="239" t="s">
        <v>18876</v>
      </c>
      <c r="G69" s="125" t="s">
        <v>18877</v>
      </c>
      <c r="H69" s="274" t="s">
        <v>18878</v>
      </c>
      <c r="I69" s="125" t="s">
        <v>18879</v>
      </c>
    </row>
    <row r="70" spans="1:9" ht="54">
      <c r="A70" s="125" t="str">
        <f t="shared" si="5"/>
        <v>InstructionsA74</v>
      </c>
      <c r="B70" s="125" t="s">
        <v>355</v>
      </c>
      <c r="C70" s="125" t="s">
        <v>18911</v>
      </c>
      <c r="D70" s="125" t="s">
        <v>18880</v>
      </c>
      <c r="E70" s="238" t="s">
        <v>18881</v>
      </c>
      <c r="F70" s="239" t="s">
        <v>18882</v>
      </c>
      <c r="G70" s="125" t="s">
        <v>18883</v>
      </c>
      <c r="H70" s="274" t="s">
        <v>18884</v>
      </c>
      <c r="I70" s="125" t="s">
        <v>18885</v>
      </c>
    </row>
    <row r="71" spans="1:9" ht="216">
      <c r="A71" s="125" t="str">
        <f t="shared" si="5"/>
        <v>InstructionsA75</v>
      </c>
      <c r="B71" s="125" t="s">
        <v>355</v>
      </c>
      <c r="C71" s="125" t="s">
        <v>18912</v>
      </c>
      <c r="D71" s="125" t="s">
        <v>18886</v>
      </c>
      <c r="E71" s="238" t="s">
        <v>18887</v>
      </c>
      <c r="F71" s="239" t="s">
        <v>18888</v>
      </c>
      <c r="G71" s="125" t="s">
        <v>18889</v>
      </c>
      <c r="H71" s="274" t="s">
        <v>18890</v>
      </c>
      <c r="I71" s="125" t="s">
        <v>18891</v>
      </c>
    </row>
    <row r="72" spans="1:9" ht="81">
      <c r="A72" s="125" t="str">
        <f t="shared" si="5"/>
        <v>InstructionsA76</v>
      </c>
      <c r="B72" s="125" t="s">
        <v>355</v>
      </c>
      <c r="C72" s="125" t="s">
        <v>18913</v>
      </c>
      <c r="D72" s="125" t="s">
        <v>18892</v>
      </c>
      <c r="E72" s="238" t="s">
        <v>18893</v>
      </c>
      <c r="F72" s="239" t="s">
        <v>18894</v>
      </c>
      <c r="G72" s="125" t="s">
        <v>18895</v>
      </c>
      <c r="H72" s="274" t="s">
        <v>18896</v>
      </c>
      <c r="I72" s="125" t="s">
        <v>18897</v>
      </c>
    </row>
    <row r="73" spans="1:9" ht="135">
      <c r="A73" s="125" t="str">
        <f t="shared" si="5"/>
        <v>InstructionsA77</v>
      </c>
      <c r="B73" s="125" t="s">
        <v>355</v>
      </c>
      <c r="C73" s="125" t="s">
        <v>18914</v>
      </c>
      <c r="D73" s="125" t="s">
        <v>18898</v>
      </c>
      <c r="E73" s="238" t="s">
        <v>18899</v>
      </c>
      <c r="F73" s="239" t="s">
        <v>18900</v>
      </c>
      <c r="G73" s="125" t="s">
        <v>18901</v>
      </c>
      <c r="H73" s="274" t="s">
        <v>18902</v>
      </c>
      <c r="I73" s="125" t="s">
        <v>18903</v>
      </c>
    </row>
    <row r="74" spans="1:9" ht="42">
      <c r="A74" s="125" t="str">
        <f t="shared" si="5"/>
        <v>InstructionsA78</v>
      </c>
      <c r="B74" s="125" t="s">
        <v>355</v>
      </c>
      <c r="C74" s="125" t="s">
        <v>18915</v>
      </c>
      <c r="D74" s="125" t="s">
        <v>18904</v>
      </c>
      <c r="E74" s="238" t="s">
        <v>18905</v>
      </c>
      <c r="F74" s="239" t="s">
        <v>18906</v>
      </c>
      <c r="G74" s="125" t="s">
        <v>18907</v>
      </c>
      <c r="H74" s="274" t="s">
        <v>18908</v>
      </c>
      <c r="I74" s="125" t="s">
        <v>18909</v>
      </c>
    </row>
    <row r="75" spans="1:9" ht="180">
      <c r="A75" s="125" t="str">
        <f>B75&amp;C75</f>
        <v>InstructionsA80</v>
      </c>
      <c r="B75" s="125" t="s">
        <v>355</v>
      </c>
      <c r="C75" s="125" t="s">
        <v>18916</v>
      </c>
      <c r="D75" s="125" t="s">
        <v>596</v>
      </c>
      <c r="E75" s="238" t="s">
        <v>597</v>
      </c>
      <c r="F75" s="239" t="s">
        <v>598</v>
      </c>
      <c r="G75" s="125" t="s">
        <v>599</v>
      </c>
      <c r="H75" s="277" t="s">
        <v>600</v>
      </c>
      <c r="I75" s="125" t="s">
        <v>17936</v>
      </c>
    </row>
    <row r="76" spans="1:9" ht="28">
      <c r="A76" s="125" t="str">
        <f t="shared" si="0"/>
        <v>InstructionsA82</v>
      </c>
      <c r="B76" s="125" t="s">
        <v>355</v>
      </c>
      <c r="C76" s="125" t="s">
        <v>18917</v>
      </c>
      <c r="D76" s="125" t="s">
        <v>602</v>
      </c>
      <c r="E76" s="238" t="s">
        <v>603</v>
      </c>
      <c r="F76" s="239" t="s">
        <v>604</v>
      </c>
      <c r="G76" s="125" t="s">
        <v>605</v>
      </c>
      <c r="H76" s="277" t="s">
        <v>606</v>
      </c>
      <c r="I76" s="125" t="s">
        <v>17938</v>
      </c>
    </row>
    <row r="77" spans="1:9" ht="283.5">
      <c r="A77" s="125" t="str">
        <f t="shared" si="0"/>
        <v>InstructionsA83</v>
      </c>
      <c r="B77" s="125" t="s">
        <v>355</v>
      </c>
      <c r="C77" s="125" t="s">
        <v>18918</v>
      </c>
      <c r="D77" s="125" t="s">
        <v>608</v>
      </c>
      <c r="E77" s="238" t="s">
        <v>609</v>
      </c>
      <c r="F77" s="239" t="s">
        <v>610</v>
      </c>
      <c r="G77" s="249" t="s">
        <v>611</v>
      </c>
      <c r="H77" s="274" t="s">
        <v>612</v>
      </c>
      <c r="I77" s="125" t="s">
        <v>17944</v>
      </c>
    </row>
    <row r="78" spans="1:9" ht="148.5">
      <c r="A78" s="125" t="str">
        <f t="shared" si="0"/>
        <v>InstructionsA84</v>
      </c>
      <c r="B78" s="125" t="s">
        <v>355</v>
      </c>
      <c r="C78" s="125" t="s">
        <v>18919</v>
      </c>
      <c r="D78" s="125" t="s">
        <v>614</v>
      </c>
      <c r="E78" s="238" t="s">
        <v>615</v>
      </c>
      <c r="F78" s="239" t="s">
        <v>616</v>
      </c>
      <c r="G78" s="249" t="s">
        <v>617</v>
      </c>
      <c r="H78" s="274" t="s">
        <v>618</v>
      </c>
      <c r="I78" s="125" t="s">
        <v>17939</v>
      </c>
    </row>
    <row r="79" spans="1:9" ht="148.5">
      <c r="A79" s="125" t="str">
        <f t="shared" si="0"/>
        <v>InstructionsA85</v>
      </c>
      <c r="B79" s="125" t="s">
        <v>355</v>
      </c>
      <c r="C79" s="125" t="s">
        <v>18920</v>
      </c>
      <c r="D79" s="125" t="s">
        <v>620</v>
      </c>
      <c r="E79" s="238" t="s">
        <v>621</v>
      </c>
      <c r="F79" s="239" t="s">
        <v>622</v>
      </c>
      <c r="G79" s="249" t="s">
        <v>623</v>
      </c>
      <c r="H79" s="274" t="s">
        <v>624</v>
      </c>
      <c r="I79" s="125" t="s">
        <v>17940</v>
      </c>
    </row>
    <row r="80" spans="1:9" ht="297">
      <c r="A80" s="125" t="str">
        <f t="shared" si="0"/>
        <v>InstructionsA86</v>
      </c>
      <c r="B80" s="125" t="s">
        <v>355</v>
      </c>
      <c r="C80" s="125" t="s">
        <v>18921</v>
      </c>
      <c r="D80" s="125" t="s">
        <v>626</v>
      </c>
      <c r="E80" s="238" t="s">
        <v>627</v>
      </c>
      <c r="F80" s="239" t="s">
        <v>628</v>
      </c>
      <c r="G80" s="249" t="s">
        <v>629</v>
      </c>
      <c r="H80" s="274" t="s">
        <v>630</v>
      </c>
      <c r="I80" s="125" t="s">
        <v>17941</v>
      </c>
    </row>
    <row r="81" spans="1:9" ht="94.5">
      <c r="A81" s="125" t="str">
        <f t="shared" si="0"/>
        <v>InstructionsA87</v>
      </c>
      <c r="B81" s="125" t="s">
        <v>355</v>
      </c>
      <c r="C81" s="125" t="s">
        <v>18922</v>
      </c>
      <c r="D81" s="125" t="s">
        <v>632</v>
      </c>
      <c r="E81" s="238" t="s">
        <v>633</v>
      </c>
      <c r="F81" s="239" t="s">
        <v>634</v>
      </c>
      <c r="G81" s="249" t="s">
        <v>635</v>
      </c>
      <c r="H81" s="274" t="s">
        <v>636</v>
      </c>
      <c r="I81" s="125" t="s">
        <v>17942</v>
      </c>
    </row>
    <row r="82" spans="1:9" ht="40.5">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ht="13.5">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ht="13.5">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ht="13.5">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ht="13.5">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ht="13.5">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ht="13.5">
      <c r="A96" s="125" t="str">
        <f t="shared" si="7"/>
        <v>DefinitionsB15</v>
      </c>
      <c r="B96" s="125" t="s">
        <v>643</v>
      </c>
      <c r="C96" s="125" t="s">
        <v>718</v>
      </c>
      <c r="D96" s="244" t="s">
        <v>696</v>
      </c>
      <c r="E96" s="244" t="s">
        <v>697</v>
      </c>
      <c r="F96" s="252" t="s">
        <v>698</v>
      </c>
      <c r="G96" s="253" t="s">
        <v>699</v>
      </c>
      <c r="H96" s="274" t="s">
        <v>700</v>
      </c>
      <c r="I96" s="187" t="s">
        <v>17958</v>
      </c>
    </row>
    <row r="97" spans="1:9" ht="13.5">
      <c r="A97" s="125" t="str">
        <f t="shared" si="7"/>
        <v>DefinitionsB16</v>
      </c>
      <c r="B97" s="125" t="s">
        <v>643</v>
      </c>
      <c r="C97" s="125" t="s">
        <v>724</v>
      </c>
      <c r="D97" s="244" t="s">
        <v>702</v>
      </c>
      <c r="E97" s="244" t="s">
        <v>703</v>
      </c>
      <c r="F97" s="252" t="s">
        <v>704</v>
      </c>
      <c r="G97" s="254" t="s">
        <v>705</v>
      </c>
      <c r="H97" s="274" t="s">
        <v>17956</v>
      </c>
      <c r="I97" s="187" t="s">
        <v>17959</v>
      </c>
    </row>
    <row r="98" spans="1:9" ht="13.5">
      <c r="A98" s="125" t="str">
        <f t="shared" si="7"/>
        <v>DefinitionsB17</v>
      </c>
      <c r="B98" s="125" t="s">
        <v>643</v>
      </c>
      <c r="C98" s="125" t="s">
        <v>727</v>
      </c>
      <c r="D98" s="244" t="s">
        <v>19287</v>
      </c>
      <c r="E98" s="244" t="s">
        <v>19288</v>
      </c>
      <c r="F98" s="252" t="s">
        <v>19299</v>
      </c>
      <c r="G98" s="254" t="s">
        <v>19289</v>
      </c>
      <c r="H98" s="278" t="s">
        <v>19300</v>
      </c>
      <c r="I98" s="244" t="s">
        <v>19290</v>
      </c>
    </row>
    <row r="99" spans="1:9" ht="13.5">
      <c r="A99" s="125" t="str">
        <f t="shared" si="7"/>
        <v>DefinitionsB18</v>
      </c>
      <c r="B99" s="125" t="s">
        <v>643</v>
      </c>
      <c r="C99" s="125" t="s">
        <v>733</v>
      </c>
      <c r="D99" s="244" t="s">
        <v>18749</v>
      </c>
      <c r="E99" s="244" t="s">
        <v>18995</v>
      </c>
      <c r="F99" s="244" t="s">
        <v>19392</v>
      </c>
      <c r="G99" s="244" t="s">
        <v>18996</v>
      </c>
      <c r="H99" s="244" t="s">
        <v>18997</v>
      </c>
      <c r="I99" s="244" t="s">
        <v>18998</v>
      </c>
    </row>
    <row r="100" spans="1:9" ht="13.5">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6">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6">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0.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1">
      <c r="A111" s="125" t="str">
        <f t="shared" si="7"/>
        <v>DefinitionsC3</v>
      </c>
      <c r="B111" s="125" t="s">
        <v>643</v>
      </c>
      <c r="C111" s="125" t="s">
        <v>763</v>
      </c>
      <c r="D111" s="125" t="s">
        <v>764</v>
      </c>
      <c r="E111" s="238" t="s">
        <v>765</v>
      </c>
      <c r="F111" s="239" t="s">
        <v>766</v>
      </c>
      <c r="G111" s="125" t="s">
        <v>767</v>
      </c>
      <c r="H111" s="274" t="s">
        <v>768</v>
      </c>
      <c r="I111" s="125" t="s">
        <v>17965</v>
      </c>
    </row>
    <row r="112" spans="1:9" ht="54">
      <c r="A112" s="125" t="str">
        <f t="shared" si="7"/>
        <v>DefinitionsC4</v>
      </c>
      <c r="B112" s="125" t="s">
        <v>643</v>
      </c>
      <c r="C112" s="125" t="s">
        <v>769</v>
      </c>
      <c r="D112" s="125" t="s">
        <v>770</v>
      </c>
      <c r="E112" s="242" t="s">
        <v>771</v>
      </c>
      <c r="F112" s="239" t="s">
        <v>772</v>
      </c>
      <c r="G112" s="246" t="s">
        <v>773</v>
      </c>
      <c r="H112" s="274" t="s">
        <v>774</v>
      </c>
      <c r="I112" s="287" t="s">
        <v>17961</v>
      </c>
    </row>
    <row r="113" spans="1:9" ht="175.5">
      <c r="A113" s="125" t="str">
        <f t="shared" si="7"/>
        <v>DefinitionsC5</v>
      </c>
      <c r="B113" s="125" t="s">
        <v>643</v>
      </c>
      <c r="C113" s="125" t="s">
        <v>775</v>
      </c>
      <c r="D113" s="125" t="s">
        <v>776</v>
      </c>
      <c r="E113" s="238" t="s">
        <v>777</v>
      </c>
      <c r="F113" s="239" t="s">
        <v>778</v>
      </c>
      <c r="G113" s="125" t="s">
        <v>779</v>
      </c>
      <c r="H113" s="274" t="s">
        <v>780</v>
      </c>
      <c r="I113" s="125" t="s">
        <v>17966</v>
      </c>
    </row>
    <row r="114" spans="1:9" ht="108">
      <c r="A114" s="125" t="str">
        <f t="shared" si="7"/>
        <v>DefinitionsC6</v>
      </c>
      <c r="B114" s="125" t="s">
        <v>643</v>
      </c>
      <c r="C114" s="125" t="s">
        <v>781</v>
      </c>
      <c r="D114" s="125" t="s">
        <v>18754</v>
      </c>
      <c r="E114" s="238" t="s">
        <v>18786</v>
      </c>
      <c r="F114" s="239" t="s">
        <v>19330</v>
      </c>
      <c r="G114" s="125" t="s">
        <v>18787</v>
      </c>
      <c r="H114" s="274" t="s">
        <v>18788</v>
      </c>
      <c r="I114" s="125" t="s">
        <v>18789</v>
      </c>
    </row>
    <row r="115" spans="1:9" ht="148.5">
      <c r="A115" s="125" t="str">
        <f t="shared" si="7"/>
        <v>DefinitionsC7</v>
      </c>
      <c r="B115" s="125" t="s">
        <v>643</v>
      </c>
      <c r="C115" s="125" t="s">
        <v>787</v>
      </c>
      <c r="D115" s="125" t="s">
        <v>782</v>
      </c>
      <c r="E115" s="238" t="s">
        <v>783</v>
      </c>
      <c r="F115" s="239" t="s">
        <v>784</v>
      </c>
      <c r="G115" s="125" t="s">
        <v>785</v>
      </c>
      <c r="H115" s="274" t="s">
        <v>786</v>
      </c>
      <c r="I115" s="125" t="s">
        <v>17967</v>
      </c>
    </row>
    <row r="116" spans="1:9" ht="124.5">
      <c r="A116" s="125" t="str">
        <f t="shared" si="7"/>
        <v>DefinitionsC8</v>
      </c>
      <c r="B116" s="125" t="s">
        <v>643</v>
      </c>
      <c r="C116" s="125" t="s">
        <v>793</v>
      </c>
      <c r="D116" s="125" t="s">
        <v>788</v>
      </c>
      <c r="E116" s="238" t="s">
        <v>789</v>
      </c>
      <c r="F116" s="239" t="s">
        <v>790</v>
      </c>
      <c r="G116" s="125" t="s">
        <v>791</v>
      </c>
      <c r="H116" s="274" t="s">
        <v>792</v>
      </c>
      <c r="I116" s="125" t="s">
        <v>17970</v>
      </c>
    </row>
    <row r="117" spans="1:9" ht="108">
      <c r="A117" s="125" t="str">
        <f t="shared" si="7"/>
        <v>DefinitionsC9</v>
      </c>
      <c r="B117" s="125" t="s">
        <v>643</v>
      </c>
      <c r="C117" s="125" t="s">
        <v>799</v>
      </c>
      <c r="D117" s="345" t="s">
        <v>18757</v>
      </c>
      <c r="E117" s="242" t="s">
        <v>18798</v>
      </c>
      <c r="F117" s="372" t="s">
        <v>18799</v>
      </c>
      <c r="G117" s="373" t="s">
        <v>18800</v>
      </c>
      <c r="H117" s="274" t="s">
        <v>18801</v>
      </c>
      <c r="I117" s="125" t="s">
        <v>18802</v>
      </c>
    </row>
    <row r="118" spans="1:9" ht="94.5">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35">
      <c r="A119" s="125" t="str">
        <f t="shared" si="7"/>
        <v>DefinitionsC11</v>
      </c>
      <c r="B119" s="125" t="s">
        <v>643</v>
      </c>
      <c r="C119" s="125" t="s">
        <v>806</v>
      </c>
      <c r="D119" s="125" t="s">
        <v>794</v>
      </c>
      <c r="E119" s="238" t="s">
        <v>795</v>
      </c>
      <c r="F119" s="239" t="s">
        <v>796</v>
      </c>
      <c r="G119" s="125" t="s">
        <v>797</v>
      </c>
      <c r="H119" s="274" t="s">
        <v>798</v>
      </c>
      <c r="I119" s="125" t="s">
        <v>17969</v>
      </c>
    </row>
    <row r="120" spans="1:9" ht="54">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35">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16">
      <c r="A122" s="125" t="str">
        <f t="shared" si="7"/>
        <v>DefinitionsC14</v>
      </c>
      <c r="B122" s="125" t="s">
        <v>643</v>
      </c>
      <c r="C122" s="125" t="s">
        <v>819</v>
      </c>
      <c r="D122" s="125" t="s">
        <v>801</v>
      </c>
      <c r="E122" s="238" t="s">
        <v>802</v>
      </c>
      <c r="F122" s="239" t="s">
        <v>803</v>
      </c>
      <c r="G122" s="125" t="s">
        <v>804</v>
      </c>
      <c r="H122" s="274" t="s">
        <v>805</v>
      </c>
      <c r="I122" s="125" t="s">
        <v>17971</v>
      </c>
    </row>
    <row r="123" spans="1:9" ht="41.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3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21.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189">
      <c r="A127" s="125" t="str">
        <f t="shared" si="7"/>
        <v>DefinitionsC19</v>
      </c>
      <c r="B127" s="125" t="s">
        <v>643</v>
      </c>
      <c r="C127" s="125" t="s">
        <v>839</v>
      </c>
      <c r="D127" s="125" t="s">
        <v>18761</v>
      </c>
      <c r="E127" s="242" t="s">
        <v>18762</v>
      </c>
      <c r="F127" s="372" t="s">
        <v>18763</v>
      </c>
      <c r="G127" s="373" t="s">
        <v>18764</v>
      </c>
      <c r="H127" s="274" t="s">
        <v>18765</v>
      </c>
      <c r="I127" s="125" t="s">
        <v>18766</v>
      </c>
    </row>
    <row r="128" spans="1:9" ht="67.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67.5">
      <c r="A130" s="125" t="str">
        <f t="shared" si="7"/>
        <v>DefinitionsC22</v>
      </c>
      <c r="B130" s="125" t="s">
        <v>643</v>
      </c>
      <c r="C130" s="125" t="s">
        <v>18750</v>
      </c>
      <c r="D130" s="125" t="s">
        <v>827</v>
      </c>
      <c r="E130" s="238" t="s">
        <v>828</v>
      </c>
      <c r="F130" s="239" t="s">
        <v>829</v>
      </c>
      <c r="G130" s="125" t="s">
        <v>830</v>
      </c>
      <c r="H130" s="274" t="s">
        <v>831</v>
      </c>
      <c r="I130" s="125" t="s">
        <v>17973</v>
      </c>
    </row>
    <row r="131" spans="1:9" ht="94.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56.5">
      <c r="A132" s="125" t="str">
        <f t="shared" si="7"/>
        <v>DefinitionsC24</v>
      </c>
      <c r="B132" s="125" t="s">
        <v>643</v>
      </c>
      <c r="C132" s="125" t="s">
        <v>18752</v>
      </c>
      <c r="D132" s="125" t="s">
        <v>834</v>
      </c>
      <c r="E132" s="238" t="s">
        <v>835</v>
      </c>
      <c r="F132" s="239" t="s">
        <v>836</v>
      </c>
      <c r="G132" s="125" t="s">
        <v>837</v>
      </c>
      <c r="H132" s="274" t="s">
        <v>838</v>
      </c>
      <c r="I132" s="125" t="s">
        <v>17975</v>
      </c>
    </row>
    <row r="133" spans="1:9" ht="229.5">
      <c r="A133" s="125" t="str">
        <f t="shared" si="7"/>
        <v>DefinitionsC25</v>
      </c>
      <c r="B133" s="125" t="s">
        <v>643</v>
      </c>
      <c r="C133" s="125" t="s">
        <v>18753</v>
      </c>
      <c r="D133" s="125" t="s">
        <v>840</v>
      </c>
      <c r="E133" s="238" t="s">
        <v>841</v>
      </c>
      <c r="F133" s="239" t="s">
        <v>842</v>
      </c>
      <c r="G133" s="246" t="s">
        <v>843</v>
      </c>
      <c r="H133" s="274" t="s">
        <v>844</v>
      </c>
      <c r="I133" s="125" t="s">
        <v>17976</v>
      </c>
    </row>
    <row r="134" spans="1:9" ht="135">
      <c r="A134" s="125" t="str">
        <f t="shared" si="7"/>
        <v>DefinitionsC26</v>
      </c>
      <c r="B134" s="125" t="s">
        <v>643</v>
      </c>
      <c r="C134" s="125" t="s">
        <v>18815</v>
      </c>
      <c r="D134" s="244" t="s">
        <v>846</v>
      </c>
      <c r="E134" s="245" t="s">
        <v>847</v>
      </c>
      <c r="F134" s="252" t="s">
        <v>848</v>
      </c>
      <c r="G134" s="253" t="s">
        <v>849</v>
      </c>
      <c r="H134" s="274" t="s">
        <v>850</v>
      </c>
      <c r="I134" s="125" t="s">
        <v>17977</v>
      </c>
    </row>
    <row r="135" spans="1:9" ht="84">
      <c r="A135" s="125" t="str">
        <f t="shared" si="7"/>
        <v>DefinitionsC27</v>
      </c>
      <c r="B135" s="125" t="s">
        <v>643</v>
      </c>
      <c r="C135" s="125" t="s">
        <v>19301</v>
      </c>
      <c r="D135" s="125" t="s">
        <v>852</v>
      </c>
      <c r="E135" s="238" t="s">
        <v>853</v>
      </c>
      <c r="F135" s="239" t="s">
        <v>854</v>
      </c>
      <c r="G135" s="125" t="s">
        <v>855</v>
      </c>
      <c r="H135" s="274" t="s">
        <v>856</v>
      </c>
      <c r="I135" s="125" t="s">
        <v>17978</v>
      </c>
    </row>
    <row r="136" spans="1:9" ht="27">
      <c r="A136" s="125" t="str">
        <f t="shared" si="7"/>
        <v>DeclarationD2</v>
      </c>
      <c r="B136" s="125" t="s">
        <v>857</v>
      </c>
      <c r="C136" s="125" t="s">
        <v>858</v>
      </c>
      <c r="D136" s="244" t="s">
        <v>19526</v>
      </c>
      <c r="E136" s="244" t="s">
        <v>859</v>
      </c>
      <c r="F136" s="251" t="s">
        <v>860</v>
      </c>
      <c r="G136" s="256" t="s">
        <v>861</v>
      </c>
      <c r="H136" s="274" t="s">
        <v>862</v>
      </c>
      <c r="I136" s="187" t="s">
        <v>17980</v>
      </c>
    </row>
    <row r="137" spans="1:9" ht="27">
      <c r="A137" s="125" t="str">
        <f t="shared" si="7"/>
        <v>DeclarationF3</v>
      </c>
      <c r="B137" s="125" t="s">
        <v>857</v>
      </c>
      <c r="C137" s="125" t="s">
        <v>863</v>
      </c>
      <c r="D137" s="125" t="s">
        <v>864</v>
      </c>
      <c r="E137" s="238" t="s">
        <v>865</v>
      </c>
      <c r="F137" s="239" t="s">
        <v>866</v>
      </c>
      <c r="G137" s="125" t="s">
        <v>867</v>
      </c>
      <c r="H137" s="274" t="s">
        <v>868</v>
      </c>
      <c r="I137" s="125" t="s">
        <v>17981</v>
      </c>
    </row>
    <row r="138" spans="1:9" ht="27">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3.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5">
      <c r="A143" s="125" t="str">
        <f t="shared" si="7"/>
        <v>DeclarationB8</v>
      </c>
      <c r="B143" s="125" t="s">
        <v>857</v>
      </c>
      <c r="C143" s="125" t="s">
        <v>679</v>
      </c>
      <c r="D143" s="125" t="s">
        <v>894</v>
      </c>
      <c r="E143" s="238" t="s">
        <v>895</v>
      </c>
      <c r="F143" s="239" t="s">
        <v>896</v>
      </c>
      <c r="G143" s="125" t="s">
        <v>897</v>
      </c>
      <c r="H143" s="274" t="s">
        <v>898</v>
      </c>
      <c r="I143" s="125" t="s">
        <v>17986</v>
      </c>
    </row>
    <row r="144" spans="1:9" ht="15.5">
      <c r="A144" s="125" t="str">
        <f t="shared" si="7"/>
        <v>DeclarationB9</v>
      </c>
      <c r="B144" s="125" t="s">
        <v>857</v>
      </c>
      <c r="C144" s="125" t="s">
        <v>685</v>
      </c>
      <c r="D144" s="125" t="s">
        <v>899</v>
      </c>
      <c r="E144" s="238" t="s">
        <v>900</v>
      </c>
      <c r="F144" s="239" t="s">
        <v>901</v>
      </c>
      <c r="G144" s="125" t="s">
        <v>902</v>
      </c>
      <c r="H144" s="274" t="s">
        <v>903</v>
      </c>
      <c r="I144" s="125" t="s">
        <v>17987</v>
      </c>
    </row>
    <row r="145" spans="1:9">
      <c r="A145" s="125" t="str">
        <f t="shared" si="7"/>
        <v>DeclarationB10</v>
      </c>
      <c r="B145" s="125" t="s">
        <v>857</v>
      </c>
      <c r="C145" s="125" t="s">
        <v>690</v>
      </c>
      <c r="D145" s="125" t="s">
        <v>904</v>
      </c>
      <c r="E145" s="238" t="s">
        <v>905</v>
      </c>
      <c r="F145" s="239" t="s">
        <v>906</v>
      </c>
      <c r="G145" s="125" t="s">
        <v>907</v>
      </c>
      <c r="H145" s="274" t="s">
        <v>908</v>
      </c>
      <c r="I145" s="125" t="s">
        <v>17988</v>
      </c>
    </row>
    <row r="146" spans="1:9" ht="27">
      <c r="A146" s="125" t="str">
        <f t="shared" si="7"/>
        <v>DeclarationB10A</v>
      </c>
      <c r="B146" s="125" t="s">
        <v>857</v>
      </c>
      <c r="C146" s="125" t="s">
        <v>909</v>
      </c>
      <c r="D146" s="125" t="s">
        <v>904</v>
      </c>
      <c r="E146" s="238" t="s">
        <v>905</v>
      </c>
      <c r="F146" s="239" t="s">
        <v>910</v>
      </c>
      <c r="G146" s="125" t="s">
        <v>907</v>
      </c>
      <c r="H146" s="274" t="s">
        <v>908</v>
      </c>
      <c r="I146" s="125" t="s">
        <v>17988</v>
      </c>
    </row>
    <row r="147" spans="1:9" ht="27">
      <c r="A147" s="125" t="str">
        <f t="shared" si="7"/>
        <v>DeclarationB10C</v>
      </c>
      <c r="B147" s="125" t="s">
        <v>857</v>
      </c>
      <c r="C147" s="125" t="s">
        <v>911</v>
      </c>
      <c r="D147" s="125" t="s">
        <v>912</v>
      </c>
      <c r="E147" s="238" t="s">
        <v>913</v>
      </c>
      <c r="F147" s="239" t="s">
        <v>914</v>
      </c>
      <c r="G147" s="125" t="s">
        <v>915</v>
      </c>
      <c r="H147" s="274" t="s">
        <v>916</v>
      </c>
      <c r="I147" s="125" t="s">
        <v>17989</v>
      </c>
    </row>
    <row r="148" spans="1:9" ht="27">
      <c r="A148" s="125" t="str">
        <f t="shared" si="7"/>
        <v>DeclarationB10B</v>
      </c>
      <c r="B148" s="125" t="s">
        <v>857</v>
      </c>
      <c r="C148" s="125" t="s">
        <v>917</v>
      </c>
      <c r="D148" s="125" t="s">
        <v>918</v>
      </c>
      <c r="E148" s="238" t="s">
        <v>919</v>
      </c>
      <c r="F148" s="239" t="s">
        <v>920</v>
      </c>
      <c r="G148" s="125" t="s">
        <v>921</v>
      </c>
      <c r="H148" s="274" t="s">
        <v>922</v>
      </c>
      <c r="I148" s="125" t="s">
        <v>17990</v>
      </c>
    </row>
    <row r="149" spans="1:9" ht="27">
      <c r="A149" s="125" t="str">
        <f t="shared" si="7"/>
        <v>DeclarationD11</v>
      </c>
      <c r="B149" s="125" t="s">
        <v>857</v>
      </c>
      <c r="C149" s="125" t="s">
        <v>923</v>
      </c>
      <c r="D149" s="125" t="s">
        <v>924</v>
      </c>
      <c r="E149" s="238" t="s">
        <v>925</v>
      </c>
      <c r="F149" s="239" t="s">
        <v>926</v>
      </c>
      <c r="G149" s="125" t="s">
        <v>927</v>
      </c>
      <c r="H149" s="274" t="s">
        <v>928</v>
      </c>
      <c r="I149" s="125" t="s">
        <v>17991</v>
      </c>
    </row>
    <row r="150" spans="1:9" ht="40.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4">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c r="A152" s="125" t="str">
        <f t="shared" ref="A152:A215" si="11">B152&amp;C152</f>
        <v>DeclarationB14</v>
      </c>
      <c r="B152" s="125" t="s">
        <v>857</v>
      </c>
      <c r="C152" s="125" t="s">
        <v>18082</v>
      </c>
      <c r="H152" s="274"/>
      <c r="I152" s="125"/>
    </row>
    <row r="153" spans="1:9">
      <c r="A153" s="125" t="str">
        <f t="shared" si="11"/>
        <v>DeclarationB16</v>
      </c>
      <c r="B153" s="125" t="s">
        <v>857</v>
      </c>
      <c r="C153" s="125" t="s">
        <v>18068</v>
      </c>
      <c r="D153" s="125" t="s">
        <v>929</v>
      </c>
      <c r="E153" s="238" t="s">
        <v>930</v>
      </c>
      <c r="F153" s="239" t="s">
        <v>931</v>
      </c>
      <c r="G153" s="125" t="s">
        <v>932</v>
      </c>
      <c r="H153" s="274" t="s">
        <v>933</v>
      </c>
      <c r="I153" s="125" t="s">
        <v>17992</v>
      </c>
    </row>
    <row r="154" spans="1:9">
      <c r="A154" s="125" t="str">
        <f t="shared" si="11"/>
        <v>DeclarationB17</v>
      </c>
      <c r="B154" s="125" t="s">
        <v>857</v>
      </c>
      <c r="C154" s="125" t="s">
        <v>18069</v>
      </c>
      <c r="D154" s="125" t="s">
        <v>934</v>
      </c>
      <c r="E154" s="238" t="s">
        <v>935</v>
      </c>
      <c r="F154" s="239" t="s">
        <v>936</v>
      </c>
      <c r="G154" s="125" t="s">
        <v>937</v>
      </c>
      <c r="H154" s="274" t="s">
        <v>938</v>
      </c>
      <c r="I154" s="125" t="s">
        <v>17993</v>
      </c>
    </row>
    <row r="155" spans="1:9">
      <c r="A155" s="125" t="str">
        <f t="shared" si="11"/>
        <v>DeclarationB18</v>
      </c>
      <c r="B155" s="125" t="s">
        <v>857</v>
      </c>
      <c r="C155" s="125" t="s">
        <v>18070</v>
      </c>
      <c r="D155" s="125" t="s">
        <v>939</v>
      </c>
      <c r="E155" s="238" t="s">
        <v>940</v>
      </c>
      <c r="F155" s="239" t="s">
        <v>941</v>
      </c>
      <c r="G155" s="125" t="s">
        <v>942</v>
      </c>
      <c r="H155" s="274" t="s">
        <v>943</v>
      </c>
      <c r="I155" s="125" t="s">
        <v>17994</v>
      </c>
    </row>
    <row r="156" spans="1:9">
      <c r="A156" s="125" t="str">
        <f t="shared" si="11"/>
        <v>DeclarationB19</v>
      </c>
      <c r="B156" s="125" t="s">
        <v>857</v>
      </c>
      <c r="C156" s="125" t="s">
        <v>18071</v>
      </c>
      <c r="D156" s="125" t="s">
        <v>944</v>
      </c>
      <c r="E156" s="238" t="s">
        <v>945</v>
      </c>
      <c r="F156" s="239" t="s">
        <v>946</v>
      </c>
      <c r="G156" s="125" t="s">
        <v>947</v>
      </c>
      <c r="H156" s="274" t="s">
        <v>948</v>
      </c>
      <c r="I156" s="125" t="s">
        <v>17995</v>
      </c>
    </row>
    <row r="157" spans="1:9">
      <c r="A157" s="125" t="str">
        <f t="shared" si="11"/>
        <v>DeclarationB20</v>
      </c>
      <c r="B157" s="125" t="s">
        <v>857</v>
      </c>
      <c r="C157" s="125" t="s">
        <v>18072</v>
      </c>
      <c r="D157" s="125" t="s">
        <v>949</v>
      </c>
      <c r="E157" s="238" t="s">
        <v>950</v>
      </c>
      <c r="F157" s="239" t="s">
        <v>951</v>
      </c>
      <c r="G157" s="125" t="s">
        <v>952</v>
      </c>
      <c r="H157" s="274" t="s">
        <v>953</v>
      </c>
      <c r="I157" s="125" t="s">
        <v>17996</v>
      </c>
    </row>
    <row r="158" spans="1:9">
      <c r="A158" s="125" t="str">
        <f t="shared" si="11"/>
        <v>DeclarationB21</v>
      </c>
      <c r="B158" s="125" t="s">
        <v>857</v>
      </c>
      <c r="C158" s="125" t="s">
        <v>18073</v>
      </c>
      <c r="D158" s="125" t="s">
        <v>954</v>
      </c>
      <c r="E158" s="238" t="s">
        <v>955</v>
      </c>
      <c r="F158" s="239" t="s">
        <v>956</v>
      </c>
      <c r="G158" s="125" t="s">
        <v>957</v>
      </c>
      <c r="H158" s="274" t="s">
        <v>958</v>
      </c>
      <c r="I158" s="125" t="s">
        <v>17997</v>
      </c>
    </row>
    <row r="159" spans="1:9">
      <c r="A159" s="125" t="str">
        <f t="shared" si="11"/>
        <v>DeclarationB22</v>
      </c>
      <c r="B159" s="125" t="s">
        <v>857</v>
      </c>
      <c r="C159" s="125" t="s">
        <v>18074</v>
      </c>
      <c r="D159" s="125" t="s">
        <v>959</v>
      </c>
      <c r="E159" s="238" t="s">
        <v>960</v>
      </c>
      <c r="F159" s="239" t="s">
        <v>961</v>
      </c>
      <c r="G159" s="125" t="s">
        <v>962</v>
      </c>
      <c r="H159" s="274" t="s">
        <v>963</v>
      </c>
      <c r="I159" s="125" t="s">
        <v>17998</v>
      </c>
    </row>
    <row r="160" spans="1:9">
      <c r="A160" s="125" t="str">
        <f t="shared" si="11"/>
        <v>DeclarationB23</v>
      </c>
      <c r="B160" s="125" t="s">
        <v>857</v>
      </c>
      <c r="C160" s="125" t="s">
        <v>18075</v>
      </c>
      <c r="D160" s="125" t="s">
        <v>964</v>
      </c>
      <c r="E160" s="238" t="s">
        <v>965</v>
      </c>
      <c r="F160" s="239" t="s">
        <v>966</v>
      </c>
      <c r="G160" s="125" t="s">
        <v>967</v>
      </c>
      <c r="H160" s="274" t="s">
        <v>968</v>
      </c>
      <c r="I160" s="125" t="s">
        <v>17999</v>
      </c>
    </row>
    <row r="161" spans="1:9">
      <c r="A161" s="125" t="str">
        <f t="shared" si="11"/>
        <v>DeclarationB24</v>
      </c>
      <c r="B161" s="125" t="s">
        <v>857</v>
      </c>
      <c r="C161" s="125" t="s">
        <v>18076</v>
      </c>
      <c r="D161" s="125" t="s">
        <v>969</v>
      </c>
      <c r="E161" s="238" t="s">
        <v>970</v>
      </c>
      <c r="F161" s="239" t="s">
        <v>971</v>
      </c>
      <c r="G161" s="125" t="s">
        <v>972</v>
      </c>
      <c r="H161" s="274" t="s">
        <v>973</v>
      </c>
      <c r="I161" s="125" t="s">
        <v>18000</v>
      </c>
    </row>
    <row r="162" spans="1:9">
      <c r="A162" s="125" t="str">
        <f t="shared" si="11"/>
        <v>DeclarationB25</v>
      </c>
      <c r="B162" s="125" t="s">
        <v>857</v>
      </c>
      <c r="C162" s="125" t="s">
        <v>18077</v>
      </c>
      <c r="D162" s="125" t="s">
        <v>974</v>
      </c>
      <c r="E162" s="238" t="s">
        <v>975</v>
      </c>
      <c r="F162" s="239" t="s">
        <v>976</v>
      </c>
      <c r="G162" s="125" t="s">
        <v>977</v>
      </c>
      <c r="H162" s="274" t="s">
        <v>978</v>
      </c>
      <c r="I162" s="125" t="s">
        <v>18001</v>
      </c>
    </row>
    <row r="163" spans="1:9">
      <c r="A163" s="125" t="str">
        <f t="shared" si="11"/>
        <v>DeclarationB26</v>
      </c>
      <c r="B163" s="125" t="s">
        <v>857</v>
      </c>
      <c r="C163" s="125" t="s">
        <v>18078</v>
      </c>
      <c r="D163" s="125" t="s">
        <v>979</v>
      </c>
      <c r="E163" s="238" t="s">
        <v>980</v>
      </c>
      <c r="F163" s="239" t="s">
        <v>981</v>
      </c>
      <c r="G163" s="125" t="s">
        <v>982</v>
      </c>
      <c r="H163" s="274" t="s">
        <v>983</v>
      </c>
      <c r="I163" s="125" t="s">
        <v>18002</v>
      </c>
    </row>
    <row r="164" spans="1:9" ht="27">
      <c r="A164" s="125" t="str">
        <f t="shared" si="11"/>
        <v>DeclarationB28</v>
      </c>
      <c r="B164" s="125" t="s">
        <v>857</v>
      </c>
      <c r="C164" s="125" t="s">
        <v>18079</v>
      </c>
      <c r="D164" s="125" t="s">
        <v>984</v>
      </c>
      <c r="E164" s="238" t="s">
        <v>985</v>
      </c>
      <c r="F164" s="239" t="s">
        <v>986</v>
      </c>
      <c r="G164" s="125" t="s">
        <v>987</v>
      </c>
      <c r="H164" s="274" t="s">
        <v>988</v>
      </c>
      <c r="I164" s="125" t="s">
        <v>18003</v>
      </c>
    </row>
    <row r="165" spans="1:9" ht="51">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7">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67.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
      <c r="A169" s="125" t="str">
        <f t="shared" si="11"/>
        <v>DeclarationB77</v>
      </c>
      <c r="B169" s="125" t="s">
        <v>857</v>
      </c>
      <c r="C169" s="125" t="s">
        <v>18088</v>
      </c>
      <c r="D169" s="125" t="s">
        <v>989</v>
      </c>
      <c r="E169" s="238" t="s">
        <v>990</v>
      </c>
      <c r="F169" s="269" t="s">
        <v>991</v>
      </c>
      <c r="G169" s="125" t="s">
        <v>992</v>
      </c>
      <c r="H169" s="274" t="s">
        <v>993</v>
      </c>
      <c r="I169" s="125" t="s">
        <v>18063</v>
      </c>
    </row>
    <row r="170" spans="1:9" ht="42">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4">
      <c r="A171" s="125" t="str">
        <f t="shared" si="11"/>
        <v>DeclarationB101</v>
      </c>
      <c r="B171" s="125" t="s">
        <v>857</v>
      </c>
      <c r="C171" s="125" t="s">
        <v>18090</v>
      </c>
      <c r="D171" s="125" t="s">
        <v>994</v>
      </c>
      <c r="E171" s="242" t="s">
        <v>995</v>
      </c>
      <c r="F171" s="239" t="s">
        <v>996</v>
      </c>
      <c r="G171" s="125" t="s">
        <v>997</v>
      </c>
      <c r="H171" s="274" t="s">
        <v>998</v>
      </c>
      <c r="I171" s="125" t="s">
        <v>18064</v>
      </c>
    </row>
    <row r="172" spans="1:9" ht="27">
      <c r="A172" s="125" t="str">
        <f t="shared" si="11"/>
        <v>DeclarationB113</v>
      </c>
      <c r="B172" s="125" t="s">
        <v>857</v>
      </c>
      <c r="C172" s="125" t="s">
        <v>18091</v>
      </c>
      <c r="D172" s="125" t="s">
        <v>999</v>
      </c>
      <c r="E172" s="238" t="s">
        <v>1000</v>
      </c>
      <c r="F172" s="239" t="s">
        <v>1001</v>
      </c>
      <c r="G172" s="125" t="s">
        <v>1002</v>
      </c>
      <c r="H172" s="274" t="s">
        <v>1003</v>
      </c>
      <c r="I172" s="125" t="s">
        <v>18012</v>
      </c>
    </row>
    <row r="173" spans="1:9" ht="27">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4">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2">
      <c r="A175" s="125" t="str">
        <f t="shared" si="11"/>
        <v>Declaration</v>
      </c>
      <c r="B175" s="125" t="s">
        <v>857</v>
      </c>
      <c r="D175" s="125" t="s">
        <v>1012</v>
      </c>
      <c r="E175" s="238" t="s">
        <v>1013</v>
      </c>
      <c r="F175" s="258" t="s">
        <v>1014</v>
      </c>
      <c r="G175" s="125" t="s">
        <v>1015</v>
      </c>
      <c r="H175" s="274" t="s">
        <v>1016</v>
      </c>
      <c r="I175" s="125"/>
    </row>
    <row r="176" spans="1:9" ht="67.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27">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0.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7">
      <c r="A180" s="125" t="str">
        <f t="shared" si="11"/>
        <v>DeclarationB137</v>
      </c>
      <c r="B180" s="125" t="s">
        <v>857</v>
      </c>
      <c r="C180" s="125" t="s">
        <v>18098</v>
      </c>
      <c r="D180" s="125" t="s">
        <v>1025</v>
      </c>
      <c r="E180" s="238" t="s">
        <v>1026</v>
      </c>
      <c r="F180" s="239" t="s">
        <v>1027</v>
      </c>
      <c r="G180" s="125" t="s">
        <v>1028</v>
      </c>
      <c r="H180" s="280" t="s">
        <v>1029</v>
      </c>
      <c r="I180" s="125" t="s">
        <v>18005</v>
      </c>
    </row>
    <row r="181" spans="1:9">
      <c r="A181" s="125" t="str">
        <f t="shared" si="11"/>
        <v>DeclarationD29</v>
      </c>
      <c r="B181" s="125" t="s">
        <v>857</v>
      </c>
      <c r="C181" s="125" t="s">
        <v>18083</v>
      </c>
      <c r="D181" s="125" t="s">
        <v>1030</v>
      </c>
      <c r="E181" s="238" t="s">
        <v>1031</v>
      </c>
      <c r="F181" s="239" t="s">
        <v>1031</v>
      </c>
      <c r="G181" s="125" t="s">
        <v>1032</v>
      </c>
      <c r="H181" s="274" t="s">
        <v>1033</v>
      </c>
      <c r="I181" s="125" t="s">
        <v>18013</v>
      </c>
    </row>
    <row r="182" spans="1:9" ht="27">
      <c r="A182" s="125" t="str">
        <f t="shared" si="11"/>
        <v>DeclarationB114</v>
      </c>
      <c r="B182" s="125" t="s">
        <v>857</v>
      </c>
      <c r="C182" s="125" t="s">
        <v>18113</v>
      </c>
      <c r="D182" s="125" t="s">
        <v>1034</v>
      </c>
      <c r="E182" s="238" t="s">
        <v>1035</v>
      </c>
      <c r="F182" s="239" t="s">
        <v>1036</v>
      </c>
      <c r="G182" s="125" t="s">
        <v>1037</v>
      </c>
      <c r="H182" s="274" t="s">
        <v>1034</v>
      </c>
      <c r="I182" s="125" t="s">
        <v>18014</v>
      </c>
    </row>
    <row r="183" spans="1:9">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7">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7">
      <c r="A186" s="125" t="str">
        <f t="shared" si="11"/>
        <v>Smelter Look-upB4</v>
      </c>
      <c r="B186" s="125" t="s">
        <v>1054</v>
      </c>
      <c r="C186" s="125" t="s">
        <v>655</v>
      </c>
      <c r="D186" s="125" t="s">
        <v>1065</v>
      </c>
      <c r="E186" s="272" t="s">
        <v>1066</v>
      </c>
      <c r="F186" s="269" t="s">
        <v>1067</v>
      </c>
      <c r="G186" s="125" t="s">
        <v>1068</v>
      </c>
      <c r="H186" s="274" t="s">
        <v>1069</v>
      </c>
      <c r="I186" s="187" t="s">
        <v>18021</v>
      </c>
    </row>
    <row r="187" spans="1:9" ht="27">
      <c r="A187" s="125" t="str">
        <f t="shared" si="11"/>
        <v>Smelter Look-up</v>
      </c>
      <c r="B187" s="125" t="s">
        <v>1054</v>
      </c>
      <c r="D187" s="125" t="s">
        <v>1070</v>
      </c>
      <c r="E187" s="379"/>
      <c r="F187" s="239" t="s">
        <v>1071</v>
      </c>
      <c r="G187" s="125" t="s">
        <v>1072</v>
      </c>
      <c r="H187" s="274" t="s">
        <v>1073</v>
      </c>
      <c r="I187" s="187" t="s">
        <v>18022</v>
      </c>
    </row>
    <row r="188" spans="1:9" ht="27">
      <c r="A188" s="125" t="str">
        <f t="shared" si="11"/>
        <v>Smelter Look-upC4</v>
      </c>
      <c r="B188" s="125" t="s">
        <v>1054</v>
      </c>
      <c r="C188" s="125" t="s">
        <v>769</v>
      </c>
      <c r="D188" s="125" t="s">
        <v>1074</v>
      </c>
      <c r="E188" s="259" t="s">
        <v>1075</v>
      </c>
      <c r="F188" s="239" t="s">
        <v>1076</v>
      </c>
      <c r="G188" s="125" t="s">
        <v>1077</v>
      </c>
      <c r="H188" s="274" t="s">
        <v>1078</v>
      </c>
      <c r="I188" s="187" t="s">
        <v>18023</v>
      </c>
    </row>
    <row r="189" spans="1:9" ht="27">
      <c r="A189" s="125" t="str">
        <f t="shared" si="11"/>
        <v>Smelter Look-upD4</v>
      </c>
      <c r="B189" s="125" t="s">
        <v>1054</v>
      </c>
      <c r="C189" s="125" t="s">
        <v>1079</v>
      </c>
      <c r="D189" s="125" t="s">
        <v>1080</v>
      </c>
      <c r="E189" s="259"/>
      <c r="F189" s="239" t="s">
        <v>1081</v>
      </c>
      <c r="G189" s="125" t="s">
        <v>1082</v>
      </c>
      <c r="H189" s="274" t="s">
        <v>1083</v>
      </c>
      <c r="I189" s="187" t="s">
        <v>18024</v>
      </c>
    </row>
    <row r="190" spans="1:9" ht="27">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7">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7">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7">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7">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c r="A197" s="125" t="str">
        <f t="shared" si="11"/>
        <v>Smelter ListC4</v>
      </c>
      <c r="B197" s="125" t="s">
        <v>1113</v>
      </c>
      <c r="C197" s="125" t="s">
        <v>769</v>
      </c>
      <c r="D197" s="125" t="s">
        <v>1065</v>
      </c>
      <c r="E197" s="272" t="s">
        <v>1066</v>
      </c>
      <c r="F197" s="269" t="s">
        <v>1067</v>
      </c>
      <c r="G197" s="125" t="s">
        <v>1068</v>
      </c>
      <c r="H197" s="274" t="s">
        <v>1069</v>
      </c>
      <c r="I197" s="187" t="s">
        <v>18021</v>
      </c>
    </row>
    <row r="198" spans="1:9" ht="26">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5">
      <c r="A199" s="125" t="str">
        <f t="shared" si="11"/>
        <v>Smelter ListE4</v>
      </c>
      <c r="B199" s="125" t="s">
        <v>1113</v>
      </c>
      <c r="C199" s="125" t="s">
        <v>1084</v>
      </c>
      <c r="D199" s="125" t="s">
        <v>1123</v>
      </c>
      <c r="E199" s="238" t="s">
        <v>1124</v>
      </c>
      <c r="F199" s="239" t="s">
        <v>1125</v>
      </c>
      <c r="G199" s="125" t="s">
        <v>1126</v>
      </c>
      <c r="H199" s="274" t="s">
        <v>1127</v>
      </c>
      <c r="I199" s="187" t="s">
        <v>18031</v>
      </c>
    </row>
    <row r="200" spans="1:9">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c r="A205" s="125" t="str">
        <f t="shared" si="11"/>
        <v>Smelter ListM4</v>
      </c>
      <c r="B205" s="125" t="s">
        <v>1113</v>
      </c>
      <c r="C205" s="125" t="s">
        <v>1141</v>
      </c>
      <c r="D205" s="125" t="s">
        <v>1142</v>
      </c>
      <c r="E205" s="238" t="s">
        <v>1143</v>
      </c>
      <c r="F205" s="239" t="s">
        <v>1144</v>
      </c>
      <c r="G205" s="125" t="s">
        <v>1145</v>
      </c>
      <c r="H205" s="274" t="s">
        <v>1146</v>
      </c>
      <c r="I205" s="187" t="s">
        <v>18034</v>
      </c>
    </row>
    <row r="206" spans="1:9" ht="28">
      <c r="A206" s="125" t="str">
        <f t="shared" si="11"/>
        <v>Smelter ListN4</v>
      </c>
      <c r="B206" s="125" t="s">
        <v>1113</v>
      </c>
      <c r="C206" s="125" t="s">
        <v>1147</v>
      </c>
      <c r="D206" s="125" t="s">
        <v>1148</v>
      </c>
      <c r="E206" s="238" t="s">
        <v>1149</v>
      </c>
      <c r="F206" s="239" t="s">
        <v>1150</v>
      </c>
      <c r="G206" s="125" t="s">
        <v>1151</v>
      </c>
      <c r="H206" s="274" t="s">
        <v>1152</v>
      </c>
      <c r="I206" s="125" t="s">
        <v>18035</v>
      </c>
    </row>
    <row r="207" spans="1:9" ht="28">
      <c r="A207" s="125" t="str">
        <f t="shared" si="11"/>
        <v>Smelter ListO4</v>
      </c>
      <c r="B207" s="125" t="s">
        <v>1113</v>
      </c>
      <c r="C207" s="125" t="s">
        <v>1153</v>
      </c>
      <c r="D207" s="125" t="s">
        <v>1154</v>
      </c>
      <c r="E207" s="238" t="s">
        <v>1155</v>
      </c>
      <c r="F207" s="239" t="s">
        <v>1156</v>
      </c>
      <c r="G207" s="125" t="s">
        <v>1157</v>
      </c>
      <c r="H207" s="274" t="s">
        <v>1158</v>
      </c>
      <c r="I207" s="125" t="s">
        <v>18036</v>
      </c>
    </row>
    <row r="208" spans="1:9" ht="27">
      <c r="A208" s="125" t="str">
        <f t="shared" si="11"/>
        <v>Smelter ListP4</v>
      </c>
      <c r="B208" s="125" t="s">
        <v>1113</v>
      </c>
      <c r="C208" s="125" t="s">
        <v>1159</v>
      </c>
      <c r="D208" s="125" t="s">
        <v>1160</v>
      </c>
      <c r="E208" s="238" t="s">
        <v>1161</v>
      </c>
      <c r="F208" s="239" t="s">
        <v>1162</v>
      </c>
      <c r="G208" s="125" t="s">
        <v>1163</v>
      </c>
      <c r="H208" s="274" t="s">
        <v>1164</v>
      </c>
      <c r="I208" s="125" t="s">
        <v>18037</v>
      </c>
    </row>
    <row r="209" spans="1:9">
      <c r="A209" s="125" t="str">
        <f t="shared" si="11"/>
        <v>Smelter ListQ4</v>
      </c>
      <c r="B209" s="125" t="s">
        <v>1113</v>
      </c>
      <c r="C209" s="125" t="s">
        <v>1165</v>
      </c>
      <c r="D209" s="125" t="s">
        <v>1038</v>
      </c>
      <c r="E209" s="238" t="s">
        <v>1039</v>
      </c>
      <c r="F209" s="239" t="s">
        <v>1040</v>
      </c>
      <c r="G209" s="125" t="s">
        <v>1041</v>
      </c>
      <c r="H209" s="274" t="s">
        <v>1042</v>
      </c>
      <c r="I209" s="125" t="s">
        <v>18015</v>
      </c>
    </row>
    <row r="210" spans="1:9" ht="27">
      <c r="A210" s="125" t="str">
        <f t="shared" si="11"/>
        <v>Smelter ListJ2</v>
      </c>
      <c r="B210" s="125" t="s">
        <v>1113</v>
      </c>
      <c r="C210" s="125" t="s">
        <v>1166</v>
      </c>
      <c r="D210" s="125" t="s">
        <v>1167</v>
      </c>
      <c r="E210" s="238" t="s">
        <v>1168</v>
      </c>
      <c r="F210" s="239" t="s">
        <v>1169</v>
      </c>
      <c r="G210" s="125" t="s">
        <v>1170</v>
      </c>
      <c r="H210" s="274" t="s">
        <v>1171</v>
      </c>
      <c r="I210" s="125" t="s">
        <v>18038</v>
      </c>
    </row>
    <row r="211" spans="1:9" ht="26">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c r="A214" s="125" t="str">
        <f t="shared" si="11"/>
        <v>Smelter ListG4</v>
      </c>
      <c r="B214" s="125" t="s">
        <v>1113</v>
      </c>
      <c r="C214" s="125" t="s">
        <v>1096</v>
      </c>
      <c r="D214" s="125" t="s">
        <v>1091</v>
      </c>
      <c r="E214" s="238" t="s">
        <v>1092</v>
      </c>
      <c r="F214" s="239" t="s">
        <v>1093</v>
      </c>
      <c r="G214" s="125" t="s">
        <v>1185</v>
      </c>
      <c r="H214" s="274" t="s">
        <v>1095</v>
      </c>
      <c r="I214" s="125" t="s">
        <v>18026</v>
      </c>
    </row>
    <row r="215" spans="1:9">
      <c r="A215" s="125" t="str">
        <f t="shared" si="11"/>
        <v>Smelter ListAH5</v>
      </c>
      <c r="B215" s="125" t="s">
        <v>1113</v>
      </c>
      <c r="C215" s="125" t="s">
        <v>1186</v>
      </c>
      <c r="D215" s="125" t="s">
        <v>25</v>
      </c>
      <c r="E215" s="238" t="s">
        <v>1043</v>
      </c>
      <c r="F215" s="239" t="s">
        <v>1044</v>
      </c>
      <c r="G215" s="125" t="s">
        <v>1045</v>
      </c>
      <c r="H215" s="274" t="s">
        <v>1046</v>
      </c>
      <c r="I215" s="125" t="s">
        <v>18016</v>
      </c>
    </row>
    <row r="216" spans="1:9">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c r="A217" s="125" t="str">
        <f t="shared" si="12"/>
        <v>Smelter ListAH7</v>
      </c>
      <c r="B217" s="125" t="s">
        <v>1113</v>
      </c>
      <c r="C217" s="125" t="s">
        <v>1188</v>
      </c>
      <c r="D217" s="125" t="s">
        <v>26</v>
      </c>
      <c r="E217" s="238" t="s">
        <v>1050</v>
      </c>
      <c r="F217" s="239" t="s">
        <v>1051</v>
      </c>
      <c r="G217" s="125" t="s">
        <v>1052</v>
      </c>
      <c r="H217" s="274" t="s">
        <v>1053</v>
      </c>
      <c r="I217" s="125" t="s">
        <v>18018</v>
      </c>
    </row>
    <row r="218" spans="1:9" ht="40.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7">
      <c r="A229" s="125" t="str">
        <f t="shared" si="12"/>
        <v>CheckerJ4</v>
      </c>
      <c r="B229" s="125" t="s">
        <v>1189</v>
      </c>
      <c r="C229" s="125" t="s">
        <v>1128</v>
      </c>
      <c r="D229" s="125" t="s">
        <v>1237</v>
      </c>
      <c r="E229" s="238" t="s">
        <v>1238</v>
      </c>
      <c r="F229" s="239" t="s">
        <v>1239</v>
      </c>
      <c r="G229" s="125" t="s">
        <v>1240</v>
      </c>
      <c r="H229" s="274" t="s">
        <v>1241</v>
      </c>
      <c r="I229" s="125" t="s">
        <v>18050</v>
      </c>
    </row>
    <row r="230" spans="1:9" ht="27">
      <c r="A230" s="125" t="str">
        <f t="shared" si="12"/>
        <v>CheckerJ5</v>
      </c>
      <c r="B230" s="125" t="s">
        <v>1189</v>
      </c>
      <c r="C230" s="125" t="s">
        <v>1242</v>
      </c>
      <c r="D230" s="125" t="s">
        <v>1243</v>
      </c>
      <c r="E230" s="238" t="s">
        <v>1244</v>
      </c>
      <c r="F230" s="239" t="s">
        <v>1245</v>
      </c>
      <c r="G230" s="125" t="s">
        <v>1246</v>
      </c>
      <c r="H230" s="274" t="s">
        <v>1247</v>
      </c>
      <c r="I230" s="125" t="s">
        <v>18051</v>
      </c>
    </row>
    <row r="231" spans="1:9" ht="27">
      <c r="A231" s="125" t="str">
        <f t="shared" si="12"/>
        <v>CheckerJ6</v>
      </c>
      <c r="B231" s="125" t="s">
        <v>1189</v>
      </c>
      <c r="C231" s="125" t="s">
        <v>1248</v>
      </c>
      <c r="D231" s="125" t="s">
        <v>1249</v>
      </c>
      <c r="E231" s="238" t="s">
        <v>1250</v>
      </c>
      <c r="F231" s="239" t="s">
        <v>1251</v>
      </c>
      <c r="G231" s="125" t="s">
        <v>1252</v>
      </c>
      <c r="H231" s="274" t="s">
        <v>1253</v>
      </c>
      <c r="I231" s="125" t="s">
        <v>18052</v>
      </c>
    </row>
    <row r="232" spans="1:9" ht="27">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7">
      <c r="A234" s="125" t="str">
        <f t="shared" si="12"/>
        <v>CheckerJ9</v>
      </c>
      <c r="B234" s="125" t="s">
        <v>1189</v>
      </c>
      <c r="C234" s="125" t="s">
        <v>1260</v>
      </c>
      <c r="D234" s="125" t="s">
        <v>18375</v>
      </c>
      <c r="E234" s="238" t="s">
        <v>19029</v>
      </c>
      <c r="F234" s="239" t="s">
        <v>19095</v>
      </c>
      <c r="G234" s="125" t="s">
        <v>1255</v>
      </c>
      <c r="H234" s="274" t="s">
        <v>1256</v>
      </c>
      <c r="I234" s="125" t="s">
        <v>18053</v>
      </c>
    </row>
    <row r="235" spans="1:9" ht="28">
      <c r="A235" s="125" t="str">
        <f t="shared" si="12"/>
        <v>CheckerJ10</v>
      </c>
      <c r="B235" s="125" t="s">
        <v>1189</v>
      </c>
      <c r="C235" s="125" t="s">
        <v>1263</v>
      </c>
      <c r="D235" s="125" t="s">
        <v>18490</v>
      </c>
      <c r="E235" s="238" t="s">
        <v>19030</v>
      </c>
      <c r="F235" s="239" t="s">
        <v>19096</v>
      </c>
      <c r="G235" s="125" t="s">
        <v>1258</v>
      </c>
      <c r="H235" s="274" t="s">
        <v>1259</v>
      </c>
      <c r="I235" s="125" t="s">
        <v>18054</v>
      </c>
    </row>
    <row r="236" spans="1:9" ht="27">
      <c r="A236" s="125" t="str">
        <f t="shared" si="12"/>
        <v>CheckerJ11</v>
      </c>
      <c r="B236" s="125" t="s">
        <v>1189</v>
      </c>
      <c r="C236" s="125" t="s">
        <v>1266</v>
      </c>
      <c r="D236" s="125" t="s">
        <v>18376</v>
      </c>
      <c r="E236" s="238" t="s">
        <v>19031</v>
      </c>
      <c r="F236" s="239" t="s">
        <v>19097</v>
      </c>
      <c r="G236" s="125" t="s">
        <v>1261</v>
      </c>
      <c r="H236" s="274" t="s">
        <v>1262</v>
      </c>
      <c r="I236" s="125" t="s">
        <v>18055</v>
      </c>
    </row>
    <row r="237" spans="1:9" ht="40.5">
      <c r="A237" s="125" t="str">
        <f t="shared" si="12"/>
        <v>CheckerJ12</v>
      </c>
      <c r="B237" s="125" t="s">
        <v>1189</v>
      </c>
      <c r="C237" s="125" t="s">
        <v>1269</v>
      </c>
      <c r="D237" s="125" t="s">
        <v>18377</v>
      </c>
      <c r="E237" s="238" t="s">
        <v>19032</v>
      </c>
      <c r="F237" s="239" t="s">
        <v>19098</v>
      </c>
      <c r="G237" s="249" t="s">
        <v>1264</v>
      </c>
      <c r="H237" s="274" t="s">
        <v>1265</v>
      </c>
      <c r="I237" s="125" t="s">
        <v>18056</v>
      </c>
    </row>
    <row r="238" spans="1:9" ht="40.5">
      <c r="A238" s="125" t="str">
        <f t="shared" si="12"/>
        <v>CheckerJ13</v>
      </c>
      <c r="B238" s="125" t="s">
        <v>1189</v>
      </c>
      <c r="C238" s="125" t="s">
        <v>1270</v>
      </c>
      <c r="D238" s="125" t="s">
        <v>18378</v>
      </c>
      <c r="E238" s="238" t="s">
        <v>19034</v>
      </c>
      <c r="F238" s="239" t="s">
        <v>19099</v>
      </c>
      <c r="G238" s="249" t="s">
        <v>1267</v>
      </c>
      <c r="H238" s="274" t="s">
        <v>1268</v>
      </c>
      <c r="I238" s="125" t="s">
        <v>18057</v>
      </c>
    </row>
    <row r="239" spans="1:9" ht="27">
      <c r="A239" s="125" t="str">
        <f t="shared" si="12"/>
        <v>CheckerJ15</v>
      </c>
      <c r="B239" s="125" t="s">
        <v>1189</v>
      </c>
      <c r="C239" s="125" t="s">
        <v>1273</v>
      </c>
      <c r="D239" s="125" t="s">
        <v>18379</v>
      </c>
      <c r="E239" s="238" t="s">
        <v>19033</v>
      </c>
      <c r="F239" s="239" t="s">
        <v>19100</v>
      </c>
      <c r="G239" s="125" t="s">
        <v>1271</v>
      </c>
      <c r="H239" s="274" t="s">
        <v>1272</v>
      </c>
      <c r="I239" s="125" t="s">
        <v>18058</v>
      </c>
    </row>
    <row r="240" spans="1:9" ht="40.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0.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0.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0.5">
      <c r="A243" s="125" t="str">
        <f t="shared" si="12"/>
        <v>CheckerJ20</v>
      </c>
      <c r="B243" s="125" t="s">
        <v>1189</v>
      </c>
      <c r="C243" s="125" t="s">
        <v>1276</v>
      </c>
      <c r="D243" s="244" t="s">
        <v>18386</v>
      </c>
      <c r="E243" s="245" t="s">
        <v>19038</v>
      </c>
      <c r="F243" s="251" t="s">
        <v>19350</v>
      </c>
      <c r="G243" s="95" t="s">
        <v>19121</v>
      </c>
      <c r="H243" s="274" t="s">
        <v>19175</v>
      </c>
      <c r="I243" s="125" t="s">
        <v>19229</v>
      </c>
    </row>
    <row r="244" spans="1:9" ht="40.5">
      <c r="A244" s="125" t="str">
        <f t="shared" si="12"/>
        <v>CheckerJ21</v>
      </c>
      <c r="B244" s="125" t="s">
        <v>1189</v>
      </c>
      <c r="C244" s="125" t="s">
        <v>1277</v>
      </c>
      <c r="D244" s="244" t="s">
        <v>18387</v>
      </c>
      <c r="E244" s="245" t="s">
        <v>19039</v>
      </c>
      <c r="F244" s="251" t="s">
        <v>19351</v>
      </c>
      <c r="G244" s="95" t="s">
        <v>19122</v>
      </c>
      <c r="H244" s="274" t="s">
        <v>19176</v>
      </c>
      <c r="I244" s="125" t="s">
        <v>19230</v>
      </c>
    </row>
    <row r="245" spans="1:9" ht="40.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4">
      <c r="A250" s="125" t="str">
        <f t="shared" si="12"/>
        <v>CheckerJ28</v>
      </c>
      <c r="B250" s="125" t="s">
        <v>1189</v>
      </c>
      <c r="C250" s="125" t="s">
        <v>1281</v>
      </c>
      <c r="D250" s="244" t="s">
        <v>18389</v>
      </c>
      <c r="E250" s="245" t="s">
        <v>19041</v>
      </c>
      <c r="F250" s="251" t="s">
        <v>19353</v>
      </c>
      <c r="G250" s="256" t="s">
        <v>19124</v>
      </c>
      <c r="H250" s="274" t="s">
        <v>19178</v>
      </c>
      <c r="I250" s="125" t="s">
        <v>19232</v>
      </c>
    </row>
    <row r="251" spans="1:9" ht="54">
      <c r="A251" s="125" t="str">
        <f t="shared" si="12"/>
        <v>CheckerJ29</v>
      </c>
      <c r="B251" s="125" t="s">
        <v>1189</v>
      </c>
      <c r="C251" s="125" t="s">
        <v>1282</v>
      </c>
      <c r="D251" s="244" t="s">
        <v>18390</v>
      </c>
      <c r="E251" s="245" t="s">
        <v>19042</v>
      </c>
      <c r="F251" s="251" t="s">
        <v>19354</v>
      </c>
      <c r="G251" s="256" t="s">
        <v>19125</v>
      </c>
      <c r="H251" s="274" t="s">
        <v>19179</v>
      </c>
      <c r="I251" s="125" t="s">
        <v>19233</v>
      </c>
    </row>
    <row r="252" spans="1:9" ht="54">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4">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4">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4">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54">
      <c r="A260" s="125" t="str">
        <f t="shared" si="12"/>
        <v>CheckerJ39</v>
      </c>
      <c r="B260" s="125" t="s">
        <v>1189</v>
      </c>
      <c r="C260" s="125" t="s">
        <v>18403</v>
      </c>
      <c r="D260" s="244" t="s">
        <v>18491</v>
      </c>
      <c r="E260" s="245" t="s">
        <v>19047</v>
      </c>
      <c r="F260" s="251" t="s">
        <v>19359</v>
      </c>
      <c r="G260" s="250" t="s">
        <v>19130</v>
      </c>
      <c r="H260" s="274" t="s">
        <v>19184</v>
      </c>
      <c r="I260" s="125" t="s">
        <v>19238</v>
      </c>
    </row>
    <row r="261" spans="1:9" ht="54">
      <c r="A261" s="125" t="str">
        <f t="shared" si="12"/>
        <v>CheckerJ40</v>
      </c>
      <c r="B261" s="125" t="s">
        <v>1189</v>
      </c>
      <c r="C261" s="125" t="s">
        <v>18404</v>
      </c>
      <c r="D261" s="244" t="s">
        <v>18492</v>
      </c>
      <c r="E261" s="245" t="s">
        <v>19048</v>
      </c>
      <c r="F261" s="251" t="s">
        <v>19360</v>
      </c>
      <c r="G261" s="249" t="s">
        <v>19131</v>
      </c>
      <c r="H261" s="274" t="s">
        <v>19185</v>
      </c>
      <c r="I261" s="125" t="s">
        <v>19239</v>
      </c>
    </row>
    <row r="262" spans="1:9" ht="54">
      <c r="A262" s="125" t="str">
        <f t="shared" si="12"/>
        <v>CheckerJ41</v>
      </c>
      <c r="B262" s="125" t="s">
        <v>1189</v>
      </c>
      <c r="C262" s="125" t="s">
        <v>18406</v>
      </c>
      <c r="D262" s="244" t="s">
        <v>18493</v>
      </c>
      <c r="E262" s="245" t="s">
        <v>19049</v>
      </c>
      <c r="F262" s="251" t="s">
        <v>19361</v>
      </c>
      <c r="G262" s="249" t="s">
        <v>19132</v>
      </c>
      <c r="H262" s="274" t="s">
        <v>19186</v>
      </c>
      <c r="I262" s="125" t="s">
        <v>19240</v>
      </c>
    </row>
    <row r="263" spans="1:9" ht="54">
      <c r="A263" s="125" t="str">
        <f t="shared" si="12"/>
        <v>CheckerJ42</v>
      </c>
      <c r="B263" s="125" t="s">
        <v>1189</v>
      </c>
      <c r="C263" s="125" t="s">
        <v>18407</v>
      </c>
      <c r="D263" s="244" t="s">
        <v>18494</v>
      </c>
      <c r="E263" s="245" t="s">
        <v>19050</v>
      </c>
      <c r="F263" s="251" t="s">
        <v>19362</v>
      </c>
      <c r="G263" s="249" t="s">
        <v>19133</v>
      </c>
      <c r="H263" s="274" t="s">
        <v>19187</v>
      </c>
      <c r="I263" s="125" t="s">
        <v>19241</v>
      </c>
    </row>
    <row r="264" spans="1:9" ht="54">
      <c r="A264" s="125" t="str">
        <f t="shared" si="12"/>
        <v>CheckerJ43</v>
      </c>
      <c r="B264" s="125" t="s">
        <v>1189</v>
      </c>
      <c r="C264" s="125" t="s">
        <v>18408</v>
      </c>
      <c r="D264" s="244" t="s">
        <v>18495</v>
      </c>
      <c r="E264" s="245" t="s">
        <v>19051</v>
      </c>
      <c r="F264" s="251" t="s">
        <v>19363</v>
      </c>
      <c r="G264" s="249" t="s">
        <v>19134</v>
      </c>
      <c r="H264" s="274" t="s">
        <v>19188</v>
      </c>
      <c r="I264" s="125" t="s">
        <v>19242</v>
      </c>
    </row>
    <row r="265" spans="1:9" ht="54">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4.5">
      <c r="A266" s="125" t="str">
        <f t="shared" si="12"/>
        <v>CheckerJ45</v>
      </c>
      <c r="B266" s="125" t="s">
        <v>1189</v>
      </c>
      <c r="C266" s="125" t="s">
        <v>18410</v>
      </c>
      <c r="D266" s="244"/>
      <c r="E266" s="245"/>
      <c r="F266" s="251"/>
      <c r="G266" s="249"/>
      <c r="H266" s="274"/>
      <c r="I266" s="125"/>
    </row>
    <row r="267" spans="1:9" ht="14.5">
      <c r="A267" s="125" t="str">
        <f t="shared" si="12"/>
        <v>CheckerJ46</v>
      </c>
      <c r="B267" s="125" t="s">
        <v>1189</v>
      </c>
      <c r="C267" s="125" t="s">
        <v>18411</v>
      </c>
      <c r="D267" s="244"/>
      <c r="E267" s="245"/>
      <c r="F267" s="251"/>
      <c r="G267" s="249"/>
      <c r="H267" s="274"/>
      <c r="I267" s="125"/>
    </row>
    <row r="268" spans="1:9" ht="14.5">
      <c r="A268" s="125" t="str">
        <f t="shared" si="12"/>
        <v>CheckerJ47</v>
      </c>
      <c r="B268" s="125" t="s">
        <v>1189</v>
      </c>
      <c r="C268" s="125" t="s">
        <v>18412</v>
      </c>
      <c r="D268" s="244"/>
      <c r="E268" s="245"/>
      <c r="F268" s="251"/>
      <c r="G268" s="249"/>
      <c r="H268" s="274"/>
      <c r="I268" s="125"/>
    </row>
    <row r="269" spans="1:9" ht="14.5">
      <c r="A269" s="125" t="str">
        <f t="shared" si="12"/>
        <v>CheckerJ48</v>
      </c>
      <c r="B269" s="125" t="s">
        <v>1189</v>
      </c>
      <c r="C269" s="125" t="s">
        <v>18413</v>
      </c>
      <c r="D269" s="244"/>
      <c r="E269" s="245"/>
      <c r="F269" s="251"/>
      <c r="G269" s="249"/>
      <c r="H269" s="274"/>
      <c r="I269" s="125"/>
    </row>
    <row r="270" spans="1:9" ht="54">
      <c r="A270" s="125" t="str">
        <f t="shared" si="12"/>
        <v>CheckerJ50</v>
      </c>
      <c r="B270" s="125" t="s">
        <v>1189</v>
      </c>
      <c r="C270" s="125" t="s">
        <v>18414</v>
      </c>
      <c r="D270" s="244" t="s">
        <v>18497</v>
      </c>
      <c r="E270" s="245" t="s">
        <v>19053</v>
      </c>
      <c r="F270" s="251" t="s">
        <v>19365</v>
      </c>
      <c r="G270" s="249" t="s">
        <v>19136</v>
      </c>
      <c r="H270" s="274" t="s">
        <v>19190</v>
      </c>
      <c r="I270" s="125" t="s">
        <v>19244</v>
      </c>
    </row>
    <row r="271" spans="1:9" ht="54">
      <c r="A271" s="125" t="str">
        <f t="shared" si="12"/>
        <v>CheckerJ51</v>
      </c>
      <c r="B271" s="125" t="s">
        <v>1189</v>
      </c>
      <c r="C271" s="125" t="s">
        <v>18415</v>
      </c>
      <c r="D271" s="244" t="s">
        <v>18498</v>
      </c>
      <c r="E271" s="245" t="s">
        <v>19054</v>
      </c>
      <c r="F271" s="251" t="s">
        <v>19366</v>
      </c>
      <c r="G271" s="249" t="s">
        <v>19137</v>
      </c>
      <c r="H271" s="274" t="s">
        <v>19191</v>
      </c>
      <c r="I271" s="125" t="s">
        <v>19245</v>
      </c>
    </row>
    <row r="272" spans="1:9" ht="54">
      <c r="A272" s="125" t="str">
        <f t="shared" si="12"/>
        <v>CheckerJ52</v>
      </c>
      <c r="B272" s="125" t="s">
        <v>1189</v>
      </c>
      <c r="C272" s="125" t="s">
        <v>18416</v>
      </c>
      <c r="D272" s="244" t="s">
        <v>18499</v>
      </c>
      <c r="E272" s="245" t="s">
        <v>19055</v>
      </c>
      <c r="F272" s="251" t="s">
        <v>19367</v>
      </c>
      <c r="G272" s="249" t="s">
        <v>19138</v>
      </c>
      <c r="H272" s="274" t="s">
        <v>19192</v>
      </c>
      <c r="I272" s="125" t="s">
        <v>19246</v>
      </c>
    </row>
    <row r="273" spans="1:9" ht="54">
      <c r="A273" s="125" t="str">
        <f t="shared" si="12"/>
        <v>CheckerJ53</v>
      </c>
      <c r="B273" s="125" t="s">
        <v>1189</v>
      </c>
      <c r="C273" s="125" t="s">
        <v>18417</v>
      </c>
      <c r="D273" s="244" t="s">
        <v>18500</v>
      </c>
      <c r="E273" s="245" t="s">
        <v>19056</v>
      </c>
      <c r="F273" s="251" t="s">
        <v>19368</v>
      </c>
      <c r="G273" s="249" t="s">
        <v>19139</v>
      </c>
      <c r="H273" s="274" t="s">
        <v>19193</v>
      </c>
      <c r="I273" s="125" t="s">
        <v>19247</v>
      </c>
    </row>
    <row r="274" spans="1:9" ht="54">
      <c r="A274" s="125" t="str">
        <f t="shared" si="12"/>
        <v>CheckerJ54</v>
      </c>
      <c r="B274" s="125" t="s">
        <v>1189</v>
      </c>
      <c r="C274" s="125" t="s">
        <v>18418</v>
      </c>
      <c r="D274" s="244" t="s">
        <v>18501</v>
      </c>
      <c r="E274" s="245" t="s">
        <v>19057</v>
      </c>
      <c r="F274" s="251" t="s">
        <v>19369</v>
      </c>
      <c r="G274" s="249" t="s">
        <v>19140</v>
      </c>
      <c r="H274" s="274" t="s">
        <v>19194</v>
      </c>
      <c r="I274" s="125" t="s">
        <v>19248</v>
      </c>
    </row>
    <row r="275" spans="1:9" ht="54">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4.5">
      <c r="A276" s="125" t="str">
        <f t="shared" si="12"/>
        <v>CheckerJ56</v>
      </c>
      <c r="B276" s="125" t="s">
        <v>1189</v>
      </c>
      <c r="C276" s="125" t="s">
        <v>18420</v>
      </c>
      <c r="D276" s="244"/>
      <c r="E276" s="245"/>
      <c r="F276" s="251"/>
      <c r="G276" s="249"/>
      <c r="H276" s="274"/>
      <c r="I276" s="125"/>
    </row>
    <row r="277" spans="1:9" ht="14.5">
      <c r="A277" s="125" t="str">
        <f t="shared" si="12"/>
        <v>CheckerJ57</v>
      </c>
      <c r="B277" s="125" t="s">
        <v>1189</v>
      </c>
      <c r="C277" s="125" t="s">
        <v>18421</v>
      </c>
      <c r="D277" s="244"/>
      <c r="E277" s="245"/>
      <c r="F277" s="251"/>
      <c r="G277" s="249"/>
      <c r="H277" s="274"/>
      <c r="I277" s="125"/>
    </row>
    <row r="278" spans="1:9" ht="14.5">
      <c r="A278" s="125" t="str">
        <f t="shared" si="12"/>
        <v>CheckerJ58</v>
      </c>
      <c r="B278" s="125" t="s">
        <v>1189</v>
      </c>
      <c r="C278" s="125" t="s">
        <v>18422</v>
      </c>
      <c r="D278" s="244"/>
      <c r="E278" s="245"/>
      <c r="F278" s="251"/>
      <c r="G278" s="249"/>
      <c r="H278" s="274"/>
      <c r="I278" s="125"/>
    </row>
    <row r="279" spans="1:9" ht="14.5">
      <c r="A279" s="125" t="str">
        <f t="shared" si="12"/>
        <v>CheckerJ59</v>
      </c>
      <c r="B279" s="125" t="s">
        <v>1189</v>
      </c>
      <c r="C279" s="125" t="s">
        <v>18423</v>
      </c>
      <c r="D279" s="244"/>
      <c r="E279" s="245"/>
      <c r="F279" s="251"/>
      <c r="G279" s="249"/>
      <c r="H279" s="274"/>
      <c r="I279" s="125"/>
    </row>
    <row r="280" spans="1:9" ht="40.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0.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0.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0.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0.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0.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4.5">
      <c r="A286" s="125" t="str">
        <f t="shared" si="13"/>
        <v>CheckerJ67</v>
      </c>
      <c r="B286" s="125" t="s">
        <v>1189</v>
      </c>
      <c r="C286" s="125" t="s">
        <v>18430</v>
      </c>
      <c r="G286" s="309"/>
      <c r="H286" s="274"/>
      <c r="I286" s="125"/>
    </row>
    <row r="287" spans="1:9" ht="14.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4">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5"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9"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2"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2" customHeight="1">
      <c r="A296" s="125" t="str">
        <f t="shared" si="13"/>
        <v>CheckerJ78</v>
      </c>
      <c r="B296" s="125" t="s">
        <v>1189</v>
      </c>
      <c r="C296" s="125" t="s">
        <v>18438</v>
      </c>
      <c r="G296"/>
      <c r="H296" s="274"/>
    </row>
    <row r="297" spans="1:9" ht="52" customHeight="1">
      <c r="A297" s="125" t="str">
        <f t="shared" si="13"/>
        <v>CheckerJ79</v>
      </c>
      <c r="B297" s="125" t="s">
        <v>1189</v>
      </c>
      <c r="C297" s="125" t="s">
        <v>18439</v>
      </c>
      <c r="G297"/>
      <c r="H297" s="274"/>
    </row>
    <row r="298" spans="1:9" ht="52"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40.5">
      <c r="A300" s="125" t="str">
        <f t="shared" si="13"/>
        <v>CheckerJ83</v>
      </c>
      <c r="B300" s="125" t="s">
        <v>1189</v>
      </c>
      <c r="C300" s="125" t="s">
        <v>18442</v>
      </c>
      <c r="D300" s="244" t="s">
        <v>18515</v>
      </c>
      <c r="E300" s="245" t="s">
        <v>19071</v>
      </c>
      <c r="F300" s="251" t="s">
        <v>19371</v>
      </c>
      <c r="G300" s="256" t="s">
        <v>19154</v>
      </c>
      <c r="H300" s="274" t="s">
        <v>19208</v>
      </c>
      <c r="I300" s="125" t="s">
        <v>19262</v>
      </c>
    </row>
    <row r="301" spans="1:9" ht="40.5">
      <c r="A301" s="125" t="str">
        <f t="shared" si="13"/>
        <v>CheckerJ84</v>
      </c>
      <c r="B301" s="125" t="s">
        <v>1189</v>
      </c>
      <c r="C301" s="125" t="s">
        <v>18443</v>
      </c>
      <c r="D301" s="244" t="s">
        <v>18516</v>
      </c>
      <c r="E301" s="245" t="s">
        <v>19072</v>
      </c>
      <c r="F301" s="251" t="s">
        <v>19372</v>
      </c>
      <c r="G301" s="256" t="s">
        <v>19155</v>
      </c>
      <c r="H301" s="274" t="s">
        <v>19209</v>
      </c>
      <c r="I301" s="125" t="s">
        <v>19263</v>
      </c>
    </row>
    <row r="302" spans="1:9" ht="40.5">
      <c r="A302" s="125" t="str">
        <f t="shared" si="13"/>
        <v>CheckerJ85</v>
      </c>
      <c r="B302" s="125" t="s">
        <v>1189</v>
      </c>
      <c r="C302" s="125" t="s">
        <v>18444</v>
      </c>
      <c r="D302" s="244" t="s">
        <v>18517</v>
      </c>
      <c r="E302" s="245" t="s">
        <v>19073</v>
      </c>
      <c r="F302" s="251" t="s">
        <v>19373</v>
      </c>
      <c r="G302" s="256" t="s">
        <v>19156</v>
      </c>
      <c r="H302" s="274" t="s">
        <v>19210</v>
      </c>
      <c r="I302" s="125" t="s">
        <v>19264</v>
      </c>
    </row>
    <row r="303" spans="1:9" ht="40.5">
      <c r="A303" s="125" t="str">
        <f t="shared" si="13"/>
        <v>CheckerJ86</v>
      </c>
      <c r="B303" s="125" t="s">
        <v>1189</v>
      </c>
      <c r="C303" s="125" t="s">
        <v>18445</v>
      </c>
      <c r="D303" s="244" t="s">
        <v>18518</v>
      </c>
      <c r="E303" s="245" t="s">
        <v>19074</v>
      </c>
      <c r="F303" s="251" t="s">
        <v>19374</v>
      </c>
      <c r="G303" s="256" t="s">
        <v>19157</v>
      </c>
      <c r="H303" s="274" t="s">
        <v>19211</v>
      </c>
      <c r="I303" s="125" t="s">
        <v>19265</v>
      </c>
    </row>
    <row r="304" spans="1:9" ht="40.5">
      <c r="A304" s="125" t="str">
        <f t="shared" si="13"/>
        <v>CheckerJ87</v>
      </c>
      <c r="B304" s="125" t="s">
        <v>1189</v>
      </c>
      <c r="C304" s="125" t="s">
        <v>18446</v>
      </c>
      <c r="D304" s="244" t="s">
        <v>18519</v>
      </c>
      <c r="E304" s="245" t="s">
        <v>19075</v>
      </c>
      <c r="F304" s="251" t="s">
        <v>19375</v>
      </c>
      <c r="G304" s="256" t="s">
        <v>19158</v>
      </c>
      <c r="H304" s="274" t="s">
        <v>19212</v>
      </c>
      <c r="I304" s="125" t="s">
        <v>19266</v>
      </c>
    </row>
    <row r="305" spans="1:9" ht="40.5">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5"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4">
      <c r="A312" s="125" t="str">
        <f t="shared" si="13"/>
        <v>CheckerJ96</v>
      </c>
      <c r="B312" s="125" t="s">
        <v>1189</v>
      </c>
      <c r="C312" s="125" t="s">
        <v>18456</v>
      </c>
      <c r="D312" s="242" t="s">
        <v>19079</v>
      </c>
      <c r="E312" s="242" t="s">
        <v>19079</v>
      </c>
      <c r="F312" s="264" t="s">
        <v>19531</v>
      </c>
      <c r="G312" s="246" t="s">
        <v>19532</v>
      </c>
      <c r="H312" s="274" t="s">
        <v>19533</v>
      </c>
      <c r="I312" s="125" t="s">
        <v>19534</v>
      </c>
    </row>
    <row r="313" spans="1:9" ht="67.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67.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67.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67.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67.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67.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4.5">
      <c r="A319" s="125" t="str">
        <f t="shared" si="13"/>
        <v>CheckerJ104</v>
      </c>
      <c r="B319" s="125" t="s">
        <v>1189</v>
      </c>
      <c r="C319" s="125" t="s">
        <v>18470</v>
      </c>
      <c r="D319" s="244"/>
      <c r="E319" s="245"/>
      <c r="F319" s="251"/>
      <c r="G319" s="308"/>
      <c r="H319" s="274"/>
      <c r="I319" s="125"/>
    </row>
    <row r="320" spans="1:9" ht="14.5">
      <c r="A320" s="125" t="str">
        <f t="shared" si="13"/>
        <v>CheckerJ105</v>
      </c>
      <c r="B320" s="125" t="s">
        <v>1189</v>
      </c>
      <c r="C320" s="125" t="s">
        <v>18471</v>
      </c>
      <c r="D320" s="244"/>
      <c r="E320" s="245"/>
      <c r="F320" s="251"/>
      <c r="G320" s="308"/>
      <c r="H320" s="274"/>
      <c r="I320" s="125"/>
    </row>
    <row r="321" spans="1:9" ht="14.5">
      <c r="A321" s="125" t="str">
        <f t="shared" si="13"/>
        <v>CheckerJ106</v>
      </c>
      <c r="B321" s="125" t="s">
        <v>1189</v>
      </c>
      <c r="C321" s="125" t="s">
        <v>18472</v>
      </c>
      <c r="D321" s="244"/>
      <c r="E321" s="245"/>
      <c r="F321" s="251"/>
      <c r="G321" s="308"/>
      <c r="H321" s="274"/>
      <c r="I321" s="125"/>
    </row>
    <row r="322" spans="1:9" ht="14.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0.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5"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0.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54">
      <c r="A327" s="125" t="str">
        <f t="shared" si="13"/>
        <v>CheckerJ112</v>
      </c>
      <c r="B327" s="125" t="s">
        <v>1189</v>
      </c>
      <c r="C327" s="125" t="s">
        <v>18480</v>
      </c>
      <c r="D327" s="125" t="s">
        <v>18481</v>
      </c>
      <c r="E327" s="265" t="s">
        <v>19090</v>
      </c>
      <c r="F327" s="239" t="s">
        <v>1283</v>
      </c>
      <c r="G327" s="125" t="s">
        <v>1284</v>
      </c>
      <c r="H327" s="274" t="s">
        <v>1285</v>
      </c>
      <c r="I327" s="125" t="s">
        <v>18059</v>
      </c>
    </row>
    <row r="328" spans="1:9" ht="40.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0.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0.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0.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0.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0.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0.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1" customHeight="1">
      <c r="A337" s="125" t="str">
        <f t="shared" si="13"/>
        <v>Checker</v>
      </c>
      <c r="B337" s="125" t="s">
        <v>1189</v>
      </c>
      <c r="D337" s="125" t="s">
        <v>1291</v>
      </c>
      <c r="E337" s="242" t="s">
        <v>1292</v>
      </c>
      <c r="F337" s="239" t="s">
        <v>1293</v>
      </c>
      <c r="G337" s="246" t="s">
        <v>1294</v>
      </c>
      <c r="H337" s="274" t="s">
        <v>1295</v>
      </c>
      <c r="I337" s="125" t="s">
        <v>18062</v>
      </c>
    </row>
    <row r="338" spans="1:9" ht="42">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7">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ht="13.5">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7">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ht="13.5">
      <c r="A349" s="345" t="str">
        <f t="shared" si="15"/>
        <v>Mine ListC4</v>
      </c>
      <c r="B349" s="345" t="s">
        <v>18525</v>
      </c>
      <c r="C349" s="345" t="s">
        <v>769</v>
      </c>
      <c r="D349" s="347" t="s">
        <v>18532</v>
      </c>
      <c r="E349" s="346" t="s">
        <v>18533</v>
      </c>
      <c r="F349" s="345" t="s">
        <v>18534</v>
      </c>
      <c r="G349" s="345" t="s">
        <v>18535</v>
      </c>
      <c r="H349" s="345" t="s">
        <v>18536</v>
      </c>
    </row>
    <row r="350" spans="1:9" s="348" customFormat="1" ht="13.5">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ht="13.5">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ht="13.5">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ht="13.5">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7">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62">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27">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ht="13.5">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ht="13.5">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1">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c r="A366" s="125" t="s">
        <v>1038</v>
      </c>
      <c r="D366" s="125" t="s">
        <v>1314</v>
      </c>
      <c r="E366" s="238" t="s">
        <v>1315</v>
      </c>
      <c r="F366" s="239" t="s">
        <v>1316</v>
      </c>
      <c r="G366" s="126" t="s">
        <v>1317</v>
      </c>
      <c r="H366" s="274" t="s">
        <v>1318</v>
      </c>
    </row>
    <row r="367" spans="1:9" ht="67.5">
      <c r="A367" s="125" t="s">
        <v>1038</v>
      </c>
      <c r="D367" s="125" t="s">
        <v>1319</v>
      </c>
      <c r="E367" s="238" t="s">
        <v>1320</v>
      </c>
      <c r="F367" s="239" t="s">
        <v>1321</v>
      </c>
      <c r="G367" s="126" t="s">
        <v>1322</v>
      </c>
      <c r="H367" s="274" t="s">
        <v>1323</v>
      </c>
    </row>
    <row r="368" spans="1:9">
      <c r="A368" s="125" t="s">
        <v>1038</v>
      </c>
      <c r="D368" s="125" t="s">
        <v>1324</v>
      </c>
      <c r="E368" s="238" t="s">
        <v>1325</v>
      </c>
      <c r="F368" s="239" t="s">
        <v>1326</v>
      </c>
      <c r="G368" s="126" t="s">
        <v>1327</v>
      </c>
      <c r="H368" s="274" t="s">
        <v>1328</v>
      </c>
    </row>
    <row r="369" spans="1:8" ht="28">
      <c r="A369" s="125" t="s">
        <v>1038</v>
      </c>
      <c r="D369" s="125" t="s">
        <v>1329</v>
      </c>
      <c r="E369" s="238" t="s">
        <v>1330</v>
      </c>
      <c r="F369" s="239" t="s">
        <v>1331</v>
      </c>
      <c r="G369" s="126" t="s">
        <v>1332</v>
      </c>
      <c r="H369" s="274" t="s">
        <v>1333</v>
      </c>
    </row>
    <row r="370" spans="1:8" ht="54">
      <c r="A370" s="125" t="s">
        <v>1038</v>
      </c>
      <c r="D370" s="125" t="s">
        <v>1334</v>
      </c>
      <c r="E370" s="238" t="s">
        <v>1335</v>
      </c>
      <c r="F370" s="239" t="s">
        <v>1336</v>
      </c>
      <c r="G370" s="126" t="s">
        <v>1337</v>
      </c>
      <c r="H370" s="274" t="s">
        <v>1338</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1D6199E-6AE8-46AA-B907-CCB6474078F1}"/>
    </customSheetView>
    <customSheetView guid="{C59130F4-2E03-5E48-94CE-6E4A0484DB9E}" showAutoFilter="1">
      <selection activeCell="E4" sqref="E4"/>
      <pageMargins left="0" right="0" top="0" bottom="0" header="0" footer="0"/>
      <pageSetup paperSize="9" orientation="portrait"/>
      <headerFooter alignWithMargins="0"/>
      <autoFilter ref="B1:N1" xr:uid="{9C8F521A-A690-443D-A7CF-C5850CA81EA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65625" defaultRowHeight="13.5"/>
  <cols>
    <col min="1" max="1" width="20.4609375" style="56" customWidth="1"/>
    <col min="2" max="2" width="57" style="56" customWidth="1"/>
    <col min="3" max="16384" width="8.76562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4375" defaultRowHeight="13.5"/>
  <cols>
    <col min="2" max="2" width="27.23046875" customWidth="1"/>
    <col min="3" max="3" width="15.2304687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4BDF1A28-30D5-449D-B20E-D6C97EF9FAE1}" showAutoFilter="1">
      <selection activeCell="C1" sqref="C1:D65536"/>
      <pageMargins left="0" right="0" top="0" bottom="0" header="0" footer="0"/>
      <pageSetup orientation="portrait"/>
      <autoFilter ref="B1:C1" xr:uid="{4D282DE7-EC54-4482-AC68-51556C5871F7}"/>
    </customSheetView>
    <customSheetView guid="{C59130F4-2E03-5E48-94CE-6E4A0484DB9E}" showAutoFilter="1">
      <selection activeCell="C1" sqref="C1:D65536"/>
      <pageMargins left="0" right="0" top="0" bottom="0" header="0" footer="0"/>
      <pageSetup orientation="portrait"/>
      <headerFooter alignWithMargins="0"/>
      <autoFilter ref="B1:C1" xr:uid="{CD98E482-E6D3-423B-B585-0E852DAEB9A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285">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5">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50">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0">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765625" style="155" customWidth="1"/>
    <col min="2" max="2" width="35.4609375" style="155" customWidth="1"/>
    <col min="3" max="3" width="105.4609375" style="155" customWidth="1"/>
    <col min="4" max="5" width="1.76562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5">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4" thickBot="1">
      <c r="A30" s="179"/>
      <c r="B30" s="180"/>
      <c r="C30" s="180"/>
      <c r="D30" s="399"/>
    </row>
    <row r="31" spans="1:5" ht="14" thickTop="1"/>
  </sheetData>
  <sheetProtection algorithmName="SHA-512" hashValue="2bGb5P/qYSvQab/7LKzSs4/tBx61bSFAFN7NzdAl2lJBJQboVzX3CX931PFtenNJpfqfXnrJ3knVLq09mEol/Q==" saltValue="JRJqzA6fZ4Z6tVxu0TVs9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70" zoomScaleNormal="70" workbookViewId="0">
      <selection activeCell="E3" sqref="E3:I3"/>
    </sheetView>
  </sheetViews>
  <sheetFormatPr defaultColWidth="9" defaultRowHeight="13.5"/>
  <cols>
    <col min="1" max="1" width="2" customWidth="1"/>
    <col min="2" max="2" width="84.15234375" customWidth="1"/>
    <col min="3" max="3" width="1.765625" customWidth="1"/>
    <col min="4" max="5" width="16.765625" customWidth="1"/>
    <col min="6" max="6" width="1.765625" customWidth="1"/>
    <col min="7" max="9" width="16.765625" customWidth="1"/>
    <col min="10" max="10" width="18" customWidth="1"/>
    <col min="11" max="11" width="3" customWidth="1"/>
    <col min="12" max="29" width="15.765625" hidden="1" customWidth="1"/>
    <col min="30" max="30" width="9.15234375" customWidth="1"/>
    <col min="31" max="32" width="9" customWidth="1"/>
  </cols>
  <sheetData>
    <row r="1" spans="1:34" ht="15.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41"/>
      <c r="F3" s="442"/>
      <c r="G3" s="442"/>
      <c r="H3" s="442"/>
      <c r="I3" s="442"/>
      <c r="J3" s="383" t="s">
        <v>19553</v>
      </c>
      <c r="K3" s="29"/>
      <c r="L3" s="101"/>
      <c r="P3" s="38">
        <f>MATCH($D$3,LN,0)</f>
        <v>1</v>
      </c>
    </row>
    <row r="4" spans="1:34" ht="1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10" t="s">
        <v>20352</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18594</v>
      </c>
      <c r="AB11" s="2"/>
      <c r="AC11" s="2"/>
      <c r="AD11" s="2"/>
      <c r="AE11" s="2"/>
      <c r="AF11" s="2"/>
      <c r="AG11" s="2"/>
      <c r="AH11" s="2"/>
    </row>
    <row r="12" spans="1:34" ht="15">
      <c r="A12" s="31"/>
      <c r="B12" s="382" t="str">
        <f ca="1">OFFSET(L!$C$1,MATCH("Declaration"&amp;ADDRESS(ROW(),COLUMN(),4),L!$A:$A,0)-1,SL,,)</f>
        <v>Select Minerals/Metals in Scope (*):</v>
      </c>
      <c r="C12" s="111"/>
      <c r="D12" s="370" t="s">
        <v>40</v>
      </c>
      <c r="E12" s="427" t="s">
        <v>18108</v>
      </c>
      <c r="F12" s="428"/>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27" t="s">
        <v>41</v>
      </c>
      <c r="F13" s="428"/>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3" t="s">
        <v>20353</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3" t="s">
        <v>20353</v>
      </c>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3" t="s">
        <v>20354</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3" t="s">
        <v>20355</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33" t="s">
        <v>20356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3" t="s">
        <v>20357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6"/>
      <c r="D22" s="413" t="s">
        <v>20355</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6"/>
      <c r="D23" s="413" t="s">
        <v>20358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6"/>
      <c r="D24" s="433" t="s">
        <v>20356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3" t="s">
        <v>20357</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7"/>
      <c r="D26" s="439">
        <v>46181</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5">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3">
      <c r="A30" s="34"/>
      <c r="B30" s="297" t="str">
        <f t="shared" ref="B30:B39" si="32">IF(COUNTBLANK(AA12),"",AA12&amp;"(*)")</f>
        <v>Cobalt(*)</v>
      </c>
      <c r="C30" s="28"/>
      <c r="D30" s="436" t="s">
        <v>25</v>
      </c>
      <c r="E30" s="437"/>
      <c r="F30" s="8"/>
      <c r="G30" s="401"/>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3">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3">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3">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3">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3">
      <c r="A42" s="34"/>
      <c r="B42" s="298" t="str">
        <f t="shared" ref="B42:B51" si="37">IF(ISERROR(AA12),"",AA12&amp;"")&amp;P42</f>
        <v>Cobalt(*)</v>
      </c>
      <c r="C42" s="28"/>
      <c r="D42" s="436" t="s">
        <v>25</v>
      </c>
      <c r="E42" s="437"/>
      <c r="F42" s="8"/>
      <c r="G42" s="401"/>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3">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3">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3">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3">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5"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5"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5"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5"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5"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3">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3">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3">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5"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5"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5"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5"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5"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3">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3">
      <c r="A78" s="34"/>
      <c r="B78" s="298" t="str">
        <f>IF(ISERROR(AA$12),"",AA$12&amp;"")&amp;P$54</f>
        <v>Cobalt(*)</v>
      </c>
      <c r="C78" s="28"/>
      <c r="D78" s="436" t="s">
        <v>27</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3">
      <c r="A79" s="34"/>
      <c r="B79" s="298" t="str">
        <f>IF(ISERROR(AA$13),"",AA$13&amp;"")&amp;P$55</f>
        <v>Copper(*)</v>
      </c>
      <c r="C79" s="28"/>
      <c r="D79" s="436" t="s">
        <v>27</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8" t="str">
        <f>IF(ISERROR(AA$17),"",AA$17&amp;"")&amp;P$59</f>
        <v>Nickel(*)</v>
      </c>
      <c r="C83" s="28"/>
      <c r="D83" s="436" t="s">
        <v>27</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3">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3">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3">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3">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3">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3">
      <c r="A102" s="34"/>
      <c r="B102" s="298" t="str">
        <f>IF(ISERROR(AA$12),"",AA$12&amp;"")&amp;P$54</f>
        <v>Cobalt(*)</v>
      </c>
      <c r="C102" s="28"/>
      <c r="D102" s="436" t="s">
        <v>25</v>
      </c>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3">
      <c r="A103" s="34"/>
      <c r="B103" s="298" t="str">
        <f>IF(ISERROR(AA$13),"",AA$13&amp;"")&amp;P$55</f>
        <v>Copper(*)</v>
      </c>
      <c r="C103" s="28"/>
      <c r="D103" s="436" t="s">
        <v>25</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3">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3">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3">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8" t="str">
        <f>IF(ISERROR(AA$17),"",AA$17&amp;"")&amp;P$59</f>
        <v>Nickel(*)</v>
      </c>
      <c r="C107" s="28"/>
      <c r="D107" s="436" t="s">
        <v>25</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20359</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
      <c r="A120" s="34"/>
      <c r="B120" s="298" t="str">
        <f>IF(ISERROR(AA$12),"",AA$12&amp;"")&amp;P$54</f>
        <v>Cobalt(*)</v>
      </c>
      <c r="C120" s="292"/>
      <c r="D120" s="436" t="s">
        <v>25</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8" t="str">
        <f>IF(ISERROR(AA$13),"",AA$13&amp;"")&amp;P$55</f>
        <v>Copper(*)</v>
      </c>
      <c r="C121" s="292"/>
      <c r="D121" s="436" t="s">
        <v>25</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8" t="str">
        <f>IF(ISERROR(AA$17),"",AA$17&amp;"")&amp;P$59</f>
        <v>Nickel(*)</v>
      </c>
      <c r="C125" s="6"/>
      <c r="D125" s="436" t="s">
        <v>25</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32</v>
      </c>
      <c r="E133" s="462"/>
      <c r="F133" s="49"/>
      <c r="G133" s="401"/>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5" thickBot="1">
      <c r="A139" s="459" t="str">
        <f ca="1">OFFSET(L!$C$1,MATCH("General"&amp;"Cpy",L!$A:$A,0)-1,SL,,)</f>
        <v>© 2026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7"/>
    </row>
    <row r="143" spans="1:33" ht="17.5" hidden="1" customHeight="1"/>
    <row r="144" spans="1:33" ht="17.5" hidden="1" customHeight="1">
      <c r="B144" s="171" t="s">
        <v>25</v>
      </c>
    </row>
    <row r="145" spans="2:2" ht="17.5" hidden="1" customHeight="1">
      <c r="B145" s="171" t="s">
        <v>22</v>
      </c>
    </row>
    <row r="146" spans="2:2" ht="17.5" hidden="1" customHeight="1">
      <c r="B146" s="171" t="s">
        <v>26</v>
      </c>
    </row>
    <row r="147" spans="2:2" ht="17.5" hidden="1" customHeight="1">
      <c r="B147" s="171" t="s">
        <v>18106</v>
      </c>
    </row>
    <row r="148" spans="2:2" ht="17.5" hidden="1" customHeight="1">
      <c r="B148" s="171" t="s">
        <v>25</v>
      </c>
    </row>
    <row r="149" spans="2:2" ht="17.5" hidden="1" customHeight="1">
      <c r="B149" s="171" t="s">
        <v>22</v>
      </c>
    </row>
    <row r="150" spans="2:2" ht="17.5" hidden="1" customHeight="1">
      <c r="B150" s="171" t="s">
        <v>26</v>
      </c>
    </row>
    <row r="151" spans="2:2" ht="17.5" hidden="1" customHeight="1">
      <c r="B151" s="307" t="s">
        <v>18374</v>
      </c>
    </row>
    <row r="152" spans="2:2" ht="17.5" hidden="1" customHeight="1">
      <c r="B152" s="171" t="s">
        <v>27</v>
      </c>
    </row>
    <row r="153" spans="2:2" ht="17.5" hidden="1" customHeight="1">
      <c r="B153" s="171" t="s">
        <v>28</v>
      </c>
    </row>
    <row r="154" spans="2:2" ht="17.5" hidden="1" customHeight="1">
      <c r="B154" s="171" t="s">
        <v>29</v>
      </c>
    </row>
    <row r="155" spans="2:2" ht="17.5" hidden="1" customHeight="1">
      <c r="B155" s="171" t="s">
        <v>30</v>
      </c>
    </row>
    <row r="156" spans="2:2" ht="17.5" hidden="1" customHeight="1">
      <c r="B156" s="171" t="s">
        <v>31</v>
      </c>
    </row>
    <row r="157" spans="2:2" ht="17.5" hidden="1" customHeight="1">
      <c r="B157" s="171" t="s">
        <v>18107</v>
      </c>
    </row>
    <row r="158" spans="2:2" ht="17.5" hidden="1" customHeight="1">
      <c r="B158" s="171" t="s">
        <v>32</v>
      </c>
    </row>
    <row r="159" spans="2:2" ht="17.5" hidden="1" customHeight="1">
      <c r="B159" s="171" t="s">
        <v>25</v>
      </c>
    </row>
    <row r="160" spans="2:2" ht="17.5" hidden="1" customHeight="1">
      <c r="B160" s="171" t="s">
        <v>22</v>
      </c>
    </row>
    <row r="161" spans="2:3" ht="17.5" hidden="1" customHeight="1">
      <c r="B161" s="171" t="s">
        <v>32</v>
      </c>
    </row>
    <row r="162" spans="2:3" ht="17.5" hidden="1" customHeight="1">
      <c r="B162" s="171" t="s">
        <v>33</v>
      </c>
    </row>
    <row r="163" spans="2:3" ht="17.5" hidden="1" customHeight="1">
      <c r="B163" s="171" t="s">
        <v>22</v>
      </c>
    </row>
    <row r="164" spans="2:3" ht="17.5" hidden="1" customHeight="1">
      <c r="B164" s="171" t="s">
        <v>25</v>
      </c>
    </row>
    <row r="165" spans="2:3" ht="17.5" hidden="1" customHeight="1">
      <c r="B165" s="171" t="s">
        <v>22</v>
      </c>
    </row>
    <row r="166" spans="2:3" ht="17.5" hidden="1" customHeight="1">
      <c r="B166" s="171" t="s">
        <v>26</v>
      </c>
    </row>
    <row r="167" spans="2:3" ht="17.5" hidden="1" customHeight="1">
      <c r="B167" s="171" t="s">
        <v>34</v>
      </c>
    </row>
    <row r="168" spans="2:3" ht="17.5" hidden="1" customHeight="1">
      <c r="B168" s="171" t="s">
        <v>35</v>
      </c>
    </row>
    <row r="169" spans="2:3" ht="17.5" hidden="1" customHeight="1">
      <c r="B169" s="171" t="s">
        <v>36</v>
      </c>
    </row>
    <row r="170" spans="2:3" ht="17.5" hidden="1" customHeight="1">
      <c r="B170" s="171" t="s">
        <v>37</v>
      </c>
    </row>
    <row r="171" spans="2:3" ht="17.5" hidden="1" customHeight="1">
      <c r="B171" s="171" t="s">
        <v>22</v>
      </c>
    </row>
    <row r="172" spans="2:3" ht="17.5" hidden="1" customHeight="1">
      <c r="B172" s="171" t="s">
        <v>25</v>
      </c>
    </row>
    <row r="173" spans="2:3" ht="17.5" hidden="1" customHeight="1">
      <c r="B173" s="171" t="s">
        <v>38</v>
      </c>
    </row>
    <row r="174" spans="2:3" ht="17.5" hidden="1" customHeight="1">
      <c r="B174" s="171" t="s">
        <v>22</v>
      </c>
    </row>
    <row r="175" spans="2:3" ht="17.5" hidden="1" customHeight="1">
      <c r="B175" s="171" t="s">
        <v>40</v>
      </c>
      <c r="C175" t="s">
        <v>18595</v>
      </c>
    </row>
    <row r="176" spans="2:3" ht="17.5" hidden="1" customHeight="1">
      <c r="B176" s="171" t="s">
        <v>18108</v>
      </c>
      <c r="C176" t="s">
        <v>18596</v>
      </c>
    </row>
    <row r="177" spans="2:3" ht="17.5" hidden="1" customHeight="1">
      <c r="B177" s="171" t="s">
        <v>18110</v>
      </c>
      <c r="C177" t="s">
        <v>18597</v>
      </c>
    </row>
    <row r="178" spans="2:3" ht="17.5" hidden="1" customHeight="1">
      <c r="B178" s="171" t="s">
        <v>18111</v>
      </c>
      <c r="C178" t="s">
        <v>18598</v>
      </c>
    </row>
    <row r="179" spans="2:3" ht="17.5" hidden="1" customHeight="1">
      <c r="B179" s="171" t="s">
        <v>41</v>
      </c>
      <c r="C179" t="s">
        <v>18599</v>
      </c>
    </row>
    <row r="180" spans="2:3" ht="17.5" hidden="1" customHeight="1">
      <c r="B180" s="171" t="s">
        <v>18109</v>
      </c>
      <c r="C180" t="s">
        <v>18600</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18112</v>
      </c>
    </row>
    <row r="186" spans="2:3" ht="17.5" hidden="1" customHeight="1"/>
    <row r="187" spans="2:3" ht="17.5" hidden="1" customHeight="1"/>
    <row r="188" spans="2:3" ht="17.5" hidden="1" customHeight="1">
      <c r="B188" s="368"/>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61899E0-0B7D-4735-B2A3-65F5E3267844}"/>
    <hyperlink ref="D24" r:id="rId2" xr:uid="{4AF00ED6-4049-4F47-B67F-A5E7CC0C0B6F}"/>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55" zoomScaleNormal="55" workbookViewId="0">
      <pane ySplit="3" topLeftCell="A5" activePane="bottomLeft" state="frozen"/>
      <selection activeCell="B24" sqref="B24:J24"/>
      <selection pane="bottomLeft" activeCell="A43" sqref="A43"/>
    </sheetView>
  </sheetViews>
  <sheetFormatPr defaultColWidth="9" defaultRowHeight="13.5"/>
  <cols>
    <col min="1" max="1" width="13.765625" style="169" customWidth="1"/>
    <col min="2" max="2" width="13.15234375" style="95" customWidth="1"/>
    <col min="3" max="3" width="40.4609375" style="95" customWidth="1"/>
    <col min="4" max="4" width="30.765625" style="95" customWidth="1"/>
    <col min="5" max="5" width="21" style="95" customWidth="1"/>
    <col min="6" max="7" width="14" style="95" customWidth="1"/>
    <col min="8" max="8" width="25" style="95" customWidth="1"/>
    <col min="9" max="9" width="24" style="95" customWidth="1"/>
    <col min="10" max="10" width="18.15234375" style="95" customWidth="1"/>
    <col min="11" max="11" width="27.15234375" style="95" customWidth="1"/>
    <col min="12" max="12" width="20.765625" style="95" customWidth="1"/>
    <col min="13" max="13" width="35" style="95" customWidth="1"/>
    <col min="14" max="14" width="42" style="95" customWidth="1"/>
    <col min="15" max="15" width="32" style="95" customWidth="1"/>
    <col min="16" max="16" width="23" style="95" customWidth="1"/>
    <col min="17" max="17" width="43.4609375" style="95" customWidth="1"/>
    <col min="18" max="18" width="7.23046875" style="95" hidden="1" customWidth="1"/>
    <col min="19" max="19" width="19" style="95" hidden="1" customWidth="1"/>
    <col min="20" max="20" width="13.15234375" style="95" hidden="1" customWidth="1"/>
    <col min="21" max="21" width="19.4609375" style="95" hidden="1" customWidth="1"/>
    <col min="22" max="22" width="5.765625" style="95" hidden="1" customWidth="1"/>
    <col min="23" max="23" width="14.4609375" style="95" hidden="1" customWidth="1"/>
    <col min="24" max="24" width="27.23046875" style="95" hidden="1" customWidth="1"/>
    <col min="25" max="25" width="25.765625" style="95" hidden="1" customWidth="1"/>
    <col min="26" max="26" width="22" style="95" hidden="1" customWidth="1"/>
    <col min="27" max="27" width="20.765625" style="95" hidden="1" customWidth="1"/>
    <col min="28" max="28" width="20.15234375" style="313" hidden="1" customWidth="1"/>
    <col min="29" max="29" width="26.23046875" style="95" hidden="1" customWidth="1"/>
    <col min="30" max="30" width="23.23046875" style="95" hidden="1" customWidth="1"/>
    <col min="31" max="31" width="26" style="95" hidden="1" customWidth="1"/>
    <col min="32" max="32" width="30.152343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4"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
      <c r="A5" s="196" t="s">
        <v>18354</v>
      </c>
      <c r="B5" s="302" t="str">
        <f ca="1">IF(LEN(A5)=0,"",INDEX('Smelter Look-up'!$A:$A,MATCH($A5,'Smelter Look-up'!$E:$E,0)))</f>
        <v>Nickel</v>
      </c>
      <c r="C5" s="151" t="str">
        <f ca="1">IF(LEN(A5)=0,"",INDEX('Smelter Look-up'!$C:$C,MATCH($A5,'Smelter Look-up'!$E:$E,0)))</f>
        <v>Jiangxi Ruida New Energy Technology Co., Ltd.</v>
      </c>
      <c r="D5" s="148"/>
      <c r="E5" s="148" t="str">
        <f ca="1">IF(ISERROR($V5),"",OFFSET('Smelter Look-up'!$D$4,$V5-4,0)&amp;"")</f>
        <v>CHINA</v>
      </c>
      <c r="F5" s="148" t="str">
        <f ca="1">IF(ISERROR($V5),"",OFFSET('Smelter Look-up'!$E$4,$V5-4,0))</f>
        <v>CID004566</v>
      </c>
      <c r="G5" s="148" t="str">
        <f ca="1">IF(C5=$X$4,"Enter smelter details",IF(ISERROR($V5),"",OFFSET('Smelter Look-up'!$F$4,$V5-4,0)))</f>
        <v>RMI</v>
      </c>
      <c r="H5" s="204">
        <f ca="1">IF(ISERROR($V5),"",OFFSET('Smelter Look-up'!$G$4,$V5-4,0))</f>
        <v>0</v>
      </c>
      <c r="I5" s="205" t="str">
        <f ca="1">IF(ISERROR($V5),"",OFFSET('Smelter Look-up'!$H$4,$V5-4,0))</f>
        <v>Yichun</v>
      </c>
      <c r="J5" s="205" t="str">
        <f ca="1">IF(ISERROR($V5),"",OFFSET('Smelter Look-up'!$I$4,$V5-4,0))</f>
        <v>Jiangxi Sheng</v>
      </c>
      <c r="K5" s="149"/>
      <c r="L5" s="149"/>
      <c r="M5" s="149"/>
      <c r="N5" s="149"/>
      <c r="O5" s="149"/>
      <c r="P5" s="207"/>
      <c r="Q5" s="150"/>
      <c r="R5" s="148" t="str">
        <f ca="1">IF(ISERROR($V5),"",OFFSET('Smelter Look-up'!$C$4,$V5-4,0)&amp;"")</f>
        <v>Jiangxi Ruida New Energy Technology Co., Ltd.</v>
      </c>
      <c r="S5" s="154" t="str">
        <f t="shared" ref="S5:S12" ca="1" si="0">IF(B5="","",IF(ISERROR(MATCH($E5,CL,0)),"Unknown",INDIRECT("'C'!$A$"&amp;MATCH($E5,CL,0)+1)))</f>
        <v>CN</v>
      </c>
      <c r="T5" s="154" t="str">
        <f ca="1">IF(B5="","",IF(ISERROR(MATCH($J5,SorP!$B$1:$B$6261,0)),"",INDIRECT("'SorP'!$A$"&amp;MATCH($S5&amp;$J5,SorP!C:C,0))))</f>
        <v>CN-JX</v>
      </c>
      <c r="U5" s="167"/>
      <c r="V5" s="168">
        <f ca="1">IF(C5="",NA(),MATCH($B5&amp;$C5,'Smelter Look-up'!$J:$J,0))</f>
        <v>550</v>
      </c>
      <c r="X5" s="169">
        <f t="shared" ref="X5:X12" ca="1" si="1">IF(AND(C5="Smelter not listed",OR(LEN(D5)=0,LEN(E5)=0)),1,0)</f>
        <v>0</v>
      </c>
      <c r="AB5" s="312" t="str">
        <f t="shared" ref="AB5:AB12" ca="1" si="2">IF(C5="","",B5)</f>
        <v>Nickel</v>
      </c>
      <c r="AC5" s="169" t="str">
        <f ca="1">B5</f>
        <v>Nickel</v>
      </c>
      <c r="AD5" s="169" t="str">
        <f ca="1">IF(C5="Smelter not listed",D5,C5)</f>
        <v>Jiangxi Ruida New Energy Technology Co., Ltd.</v>
      </c>
    </row>
    <row r="6" spans="1:34" s="169" customFormat="1" ht="20">
      <c r="A6" s="196" t="s">
        <v>102</v>
      </c>
      <c r="B6" s="302" t="str">
        <f ca="1">IF(LEN(A6)=0,"",INDEX('Smelter Look-up'!$A:$A,MATCH($A6,'Smelter Look-up'!$E:$E,0)))</f>
        <v>Cobalt</v>
      </c>
      <c r="C6" s="151" t="str">
        <f ca="1">IF(LEN(A6)=0,"",INDEX('Smelter Look-up'!$C:$C,MATCH($A6,'Smelter Look-up'!$E:$E,0)))</f>
        <v>Umicore Finland Oy</v>
      </c>
      <c r="D6" s="148"/>
      <c r="E6" s="148" t="str">
        <f ca="1">IF(ISERROR($V6),"",OFFSET('Smelter Look-up'!$D$4,$V6-4,0)&amp;"")</f>
        <v>FINLAND</v>
      </c>
      <c r="F6" s="148" t="str">
        <f ca="1">IF(ISERROR($V6),"",OFFSET('Smelter Look-up'!$E$4,$V6-4,0))</f>
        <v>CID003226</v>
      </c>
      <c r="G6" s="148" t="str">
        <f ca="1">IF(C6=$X$4,"Enter smelter details",IF(ISERROR($V6),"",OFFSET('Smelter Look-up'!$F$4,$V6-4,0)))</f>
        <v>RMI</v>
      </c>
      <c r="H6" s="204">
        <f ca="1">IF(ISERROR($V6),"",OFFSET('Smelter Look-up'!$G$4,$V6-4,0))</f>
        <v>0</v>
      </c>
      <c r="I6" s="205" t="str">
        <f ca="1">IF(ISERROR($V6),"",OFFSET('Smelter Look-up'!$H$4,$V6-4,0))</f>
        <v>Kokkola</v>
      </c>
      <c r="J6" s="205" t="str">
        <f ca="1">IF(ISERROR($V6),"",OFFSET('Smelter Look-up'!$I$4,$V6-4,0))</f>
        <v>Mellersta Österbotten</v>
      </c>
      <c r="K6" s="149"/>
      <c r="L6" s="149"/>
      <c r="M6" s="149"/>
      <c r="N6" s="149"/>
      <c r="O6" s="149"/>
      <c r="P6" s="207"/>
      <c r="Q6" s="150"/>
      <c r="R6" s="148" t="str">
        <f ca="1">IF(ISERROR($V6),"",OFFSET('Smelter Look-up'!$C$4,$V6-4,0)&amp;"")</f>
        <v>Umicore Finland Oy</v>
      </c>
      <c r="S6" s="154" t="str">
        <f t="shared" ca="1" si="0"/>
        <v>FI</v>
      </c>
      <c r="T6" s="154" t="str">
        <f ca="1">IF(B6="","",IF(ISERROR(MATCH($J6,SorP!$B$1:$B$6261,0)),"",INDIRECT("'SorP'!$A$"&amp;MATCH($S6&amp;$J6,SorP!C:C,0))))</f>
        <v>FI-07</v>
      </c>
      <c r="U6" s="167"/>
      <c r="V6" s="168">
        <f ca="1">IF(C6="",NA(),MATCH($B6&amp;$C6,'Smelter Look-up'!$J:$J,0))</f>
        <v>156</v>
      </c>
      <c r="X6" s="169">
        <f t="shared" ca="1" si="1"/>
        <v>0</v>
      </c>
      <c r="AB6" s="312" t="str">
        <f t="shared" ca="1" si="2"/>
        <v>Cobalt</v>
      </c>
      <c r="AC6" s="169" t="str">
        <f t="shared" ref="AC6:AC69" ca="1" si="3">B6</f>
        <v>Cobalt</v>
      </c>
      <c r="AD6" s="169" t="str">
        <f t="shared" ref="AD6:AD69" ca="1" si="4">IF(C6="Smelter not listed",D6,C6)</f>
        <v>Umicore Finland Oy</v>
      </c>
    </row>
    <row r="7" spans="1:34" s="169" customFormat="1" ht="20">
      <c r="A7" s="196" t="s">
        <v>18339</v>
      </c>
      <c r="B7" s="302" t="str">
        <f ca="1">IF(LEN(A7)=0,"",INDEX('Smelter Look-up'!$A:$A,MATCH($A7,'Smelter Look-up'!$E:$E,0)))</f>
        <v>Nickel</v>
      </c>
      <c r="C7" s="151" t="str">
        <f ca="1">IF(LEN(A7)=0,"",INDEX('Smelter Look-up'!$C:$C,MATCH($A7,'Smelter Look-up'!$E:$E,0)))</f>
        <v>Guangxi CNGR New Energy Science &amp; Technology Co., Ltd.</v>
      </c>
      <c r="D7" s="148"/>
      <c r="E7" s="148" t="str">
        <f ca="1">IF(ISERROR($V7),"",OFFSET('Smelter Look-up'!$D$4,$V7-4,0)&amp;"")</f>
        <v>CHINA</v>
      </c>
      <c r="F7" s="148" t="str">
        <f ca="1">IF(ISERROR($V7),"",OFFSET('Smelter Look-up'!$E$4,$V7-4,0))</f>
        <v>CID004728</v>
      </c>
      <c r="G7" s="148" t="str">
        <f ca="1">IF(C7=$X$4,"Enter smelter details",IF(ISERROR($V7),"",OFFSET('Smelter Look-up'!$F$4,$V7-4,0)))</f>
        <v>RMI</v>
      </c>
      <c r="H7" s="204">
        <f ca="1">IF(ISERROR($V7),"",OFFSET('Smelter Look-up'!$G$4,$V7-4,0))</f>
        <v>0</v>
      </c>
      <c r="I7" s="205" t="str">
        <f ca="1">IF(ISERROR($V7),"",OFFSET('Smelter Look-up'!$H$4,$V7-4,0))</f>
        <v>Qizhou City</v>
      </c>
      <c r="J7" s="205" t="str">
        <f ca="1">IF(ISERROR($V7),"",OFFSET('Smelter Look-up'!$I$4,$V7-4,0))</f>
        <v>Guangxi Zhuangzu Zizhiqu</v>
      </c>
      <c r="K7" s="149"/>
      <c r="L7" s="149"/>
      <c r="M7" s="149"/>
      <c r="N7" s="149"/>
      <c r="O7" s="149"/>
      <c r="P7" s="207"/>
      <c r="Q7" s="150"/>
      <c r="R7" s="148" t="str">
        <f ca="1">IF(ISERROR($V7),"",OFFSET('Smelter Look-up'!$C$4,$V7-4,0)&amp;"")</f>
        <v>Guangxi CNGR New Energy Science &amp; Technology Co., Ltd.</v>
      </c>
      <c r="S7" s="154" t="str">
        <f t="shared" ca="1" si="0"/>
        <v>CN</v>
      </c>
      <c r="T7" s="154" t="str">
        <f ca="1">IF(B7="","",IF(ISERROR(MATCH($J7,SorP!$B$1:$B$6261,0)),"",INDIRECT("'SorP'!$A$"&amp;MATCH($S7&amp;$J7,SorP!C:C,0))))</f>
        <v>CN-GX</v>
      </c>
      <c r="U7" s="167"/>
      <c r="V7" s="168">
        <f ca="1">IF(C7="",NA(),MATCH($B7&amp;$C7,'Smelter Look-up'!$J:$J,0))</f>
        <v>529</v>
      </c>
      <c r="X7" s="169">
        <f t="shared" ca="1" si="1"/>
        <v>0</v>
      </c>
      <c r="AB7" s="312" t="str">
        <f t="shared" ca="1" si="2"/>
        <v>Nickel</v>
      </c>
      <c r="AC7" s="169" t="str">
        <f t="shared" ca="1" si="3"/>
        <v>Nickel</v>
      </c>
      <c r="AD7" s="169" t="str">
        <f t="shared" ca="1" si="4"/>
        <v>Guangxi CNGR New Energy Science &amp; Technology Co., Ltd.</v>
      </c>
    </row>
    <row r="8" spans="1:34" s="169" customFormat="1" ht="20">
      <c r="A8" s="196" t="s">
        <v>203</v>
      </c>
      <c r="B8" s="302" t="str">
        <f ca="1">IF(LEN(A8)=0,"",INDEX('Smelter Look-up'!$A:$A,MATCH($A8,'Smelter Look-up'!$E:$E,0)))</f>
        <v>Cobalt</v>
      </c>
      <c r="C8" s="151" t="str">
        <f ca="1">IF(LEN(A8)=0,"",INDEX('Smelter Look-up'!$C:$C,MATCH($A8,'Smelter Look-up'!$E:$E,0)))</f>
        <v>Mechema Taiwan Plant 2</v>
      </c>
      <c r="D8" s="148"/>
      <c r="E8" s="148" t="str">
        <f ca="1">IF(ISERROR($V8),"",OFFSET('Smelter Look-up'!$D$4,$V8-4,0)&amp;"")</f>
        <v>TAIWAN, PROVINCE OF CHINA</v>
      </c>
      <c r="F8" s="148" t="str">
        <f ca="1">IF(ISERROR($V8),"",OFFSET('Smelter Look-up'!$E$4,$V8-4,0))</f>
        <v>CID003534</v>
      </c>
      <c r="G8" s="148" t="str">
        <f ca="1">IF(C8=$X$4,"Enter smelter details",IF(ISERROR($V8),"",OFFSET('Smelter Look-up'!$F$4,$V8-4,0)))</f>
        <v>RMI</v>
      </c>
      <c r="H8" s="204">
        <f ca="1">IF(ISERROR($V8),"",OFFSET('Smelter Look-up'!$G$4,$V8-4,0))</f>
        <v>0</v>
      </c>
      <c r="I8" s="205" t="str">
        <f ca="1">IF(ISERROR($V8),"",OFFSET('Smelter Look-up'!$H$4,$V8-4,0))</f>
        <v>Taoyuan</v>
      </c>
      <c r="J8" s="205" t="str">
        <f ca="1">IF(ISERROR($V8),"",OFFSET('Smelter Look-up'!$I$4,$V8-4,0))</f>
        <v>Taoyuan</v>
      </c>
      <c r="K8" s="149"/>
      <c r="L8" s="149"/>
      <c r="M8" s="149"/>
      <c r="N8" s="149"/>
      <c r="O8" s="149"/>
      <c r="P8" s="207"/>
      <c r="Q8" s="150"/>
      <c r="R8" s="148" t="str">
        <f ca="1">IF(ISERROR($V8),"",OFFSET('Smelter Look-up'!$C$4,$V8-4,0)&amp;"")</f>
        <v>Mechema Taiwan Plant 2</v>
      </c>
      <c r="S8" s="154" t="str">
        <f t="shared" ca="1" si="0"/>
        <v>TW</v>
      </c>
      <c r="T8" s="154" t="str">
        <f ca="1">IF(B8="","",IF(ISERROR(MATCH($J8,SorP!$B$1:$B$6261,0)),"",INDIRECT("'SorP'!$A$"&amp;MATCH($S8&amp;$J8,SorP!C:C,0))))</f>
        <v>TW-TAO</v>
      </c>
      <c r="U8" s="167"/>
      <c r="V8" s="168">
        <f ca="1">IF(C8="",NA(),MATCH($B8&amp;$C8,'Smelter Look-up'!$J:$J,0))</f>
        <v>104</v>
      </c>
      <c r="X8" s="169">
        <f t="shared" ca="1" si="1"/>
        <v>0</v>
      </c>
      <c r="AB8" s="312" t="str">
        <f t="shared" ca="1" si="2"/>
        <v>Cobalt</v>
      </c>
      <c r="AC8" s="169" t="str">
        <f t="shared" ca="1" si="3"/>
        <v>Cobalt</v>
      </c>
      <c r="AD8" s="169" t="str">
        <f t="shared" ca="1" si="4"/>
        <v>Mechema Taiwan Plant 2</v>
      </c>
    </row>
    <row r="9" spans="1:34" s="169" customFormat="1" ht="20">
      <c r="A9" s="196" t="s">
        <v>88</v>
      </c>
      <c r="B9" s="302" t="str">
        <f ca="1">IF(LEN(A9)=0,"",INDEX('Smelter Look-up'!$A:$A,MATCH($A9,'Smelter Look-up'!$E:$E,0)))</f>
        <v>Cobalt</v>
      </c>
      <c r="C9" s="151" t="str">
        <f ca="1">IF(LEN(A9)=0,"",INDEX('Smelter Look-up'!$C:$C,MATCH($A9,'Smelter Look-up'!$E:$E,0)))</f>
        <v>Dynatec Madagascar Company</v>
      </c>
      <c r="D9" s="148"/>
      <c r="E9" s="148" t="str">
        <f ca="1">IF(ISERROR($V9),"",OFFSET('Smelter Look-up'!$D$4,$V9-4,0)&amp;"")</f>
        <v>MADAGASCAR</v>
      </c>
      <c r="F9" s="148" t="str">
        <f ca="1">IF(ISERROR($V9),"",OFFSET('Smelter Look-up'!$E$4,$V9-4,0))</f>
        <v>CID003232</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IF(B9="","",IF(ISERROR(MATCH($J9,SorP!$B$1:$B$6261,0)),"",INDIRECT("'SorP'!$A$"&amp;MATCH($S9&amp;$J9,SorP!C:C,0))))</f>
        <v>MG-A</v>
      </c>
      <c r="U9" s="167"/>
      <c r="V9" s="168">
        <f ca="1">IF(C9="",NA(),MATCH($B9&amp;$C9,'Smelter Look-up'!$J:$J,0))</f>
        <v>24</v>
      </c>
      <c r="X9" s="169">
        <f t="shared" ca="1" si="1"/>
        <v>0</v>
      </c>
      <c r="AB9" s="312" t="str">
        <f t="shared" ca="1" si="2"/>
        <v>Cobalt</v>
      </c>
      <c r="AC9" s="169" t="str">
        <f t="shared" ca="1" si="3"/>
        <v>Cobalt</v>
      </c>
      <c r="AD9" s="169" t="str">
        <f t="shared" ca="1" si="4"/>
        <v>Dynatec Madagascar Company</v>
      </c>
    </row>
    <row r="10" spans="1:34" s="169" customFormat="1" ht="20">
      <c r="A10" s="196" t="s">
        <v>249</v>
      </c>
      <c r="B10" s="302" t="str">
        <f ca="1">IF(LEN(A10)=0,"",INDEX('Smelter Look-up'!$A:$A,MATCH($A10,'Smelter Look-up'!$E:$E,0)))</f>
        <v>Cobalt</v>
      </c>
      <c r="C10" s="151" t="str">
        <f ca="1">IF(LEN(A10)=0,"",INDEX('Smelter Look-up'!$C:$C,MATCH($A10,'Smelter Look-up'!$E:$E,0)))</f>
        <v>Quzhou Huayou Cobalt New Material Co.,Ltd.</v>
      </c>
      <c r="D10" s="148"/>
      <c r="E10" s="148" t="str">
        <f ca="1">IF(ISERROR($V10),"",OFFSET('Smelter Look-up'!$D$4,$V10-4,0)&amp;"")</f>
        <v>CHINA</v>
      </c>
      <c r="F10" s="148" t="str">
        <f ca="1">IF(ISERROR($V10),"",OFFSET('Smelter Look-up'!$E$4,$V10-4,0))</f>
        <v>CID003255</v>
      </c>
      <c r="G10" s="148" t="str">
        <f ca="1">IF(C10=$X$4,"Enter smelter details",IF(ISERROR($V10),"",OFFSET('Smelter Look-up'!$F$4,$V10-4,0)))</f>
        <v>RMI</v>
      </c>
      <c r="H10" s="204">
        <f ca="1">IF(ISERROR($V10),"",OFFSET('Smelter Look-up'!$G$4,$V10-4,0))</f>
        <v>0</v>
      </c>
      <c r="I10" s="205" t="str">
        <f ca="1">IF(ISERROR($V10),"",OFFSET('Smelter Look-up'!$H$4,$V10-4,0))</f>
        <v>Quzhou</v>
      </c>
      <c r="J10" s="205" t="str">
        <f ca="1">IF(ISERROR($V10),"",OFFSET('Smelter Look-up'!$I$4,$V10-4,0))</f>
        <v>Zhejiang Sheng</v>
      </c>
      <c r="K10" s="149"/>
      <c r="L10" s="149"/>
      <c r="M10" s="149"/>
      <c r="N10" s="149"/>
      <c r="O10" s="149"/>
      <c r="P10" s="207"/>
      <c r="Q10" s="150"/>
      <c r="R10" s="148" t="str">
        <f ca="1">IF(ISERROR($V10),"",OFFSET('Smelter Look-up'!$C$4,$V10-4,0)&amp;"")</f>
        <v>Quzhou Huayou Cobalt New Material Co.,Ltd.</v>
      </c>
      <c r="S10" s="154" t="str">
        <f t="shared" ca="1" si="0"/>
        <v>CN</v>
      </c>
      <c r="T10" s="154" t="str">
        <f ca="1">IF(B10="","",IF(ISERROR(MATCH($J10,SorP!$B$1:$B$6261,0)),"",INDIRECT("'SorP'!$A$"&amp;MATCH($S10&amp;$J10,SorP!C:C,0))))</f>
        <v>CN-ZJ</v>
      </c>
      <c r="U10" s="167"/>
      <c r="V10" s="168">
        <f ca="1">IF(C10="",NA(),MATCH($B10&amp;$C10,'Smelter Look-up'!$J:$J,0))</f>
        <v>138</v>
      </c>
      <c r="X10" s="169">
        <f t="shared" ca="1" si="1"/>
        <v>0</v>
      </c>
      <c r="AB10" s="312" t="str">
        <f t="shared" ca="1" si="2"/>
        <v>Cobalt</v>
      </c>
      <c r="AC10" s="169" t="str">
        <f t="shared" ca="1" si="3"/>
        <v>Cobalt</v>
      </c>
      <c r="AD10" s="169" t="str">
        <f t="shared" ca="1" si="4"/>
        <v>Quzhou Huayou Cobalt New Material Co.,Ltd.</v>
      </c>
    </row>
    <row r="11" spans="1:34" s="169" customFormat="1" ht="20">
      <c r="A11" s="197" t="s">
        <v>18360</v>
      </c>
      <c r="B11" s="302" t="str">
        <f ca="1">IF(LEN(A11)=0,"",INDEX('Smelter Look-up'!$A:$A,MATCH($A11,'Smelter Look-up'!$E:$E,0)))</f>
        <v>Nickel</v>
      </c>
      <c r="C11" s="151" t="str">
        <f ca="1">IF(LEN(A11)=0,"",INDEX('Smelter Look-up'!$C:$C,MATCH($A11,'Smelter Look-up'!$E:$E,0)))</f>
        <v>Niihama Nickel Refinery, Sumitomo Metal Mining</v>
      </c>
      <c r="D11" s="148"/>
      <c r="E11" s="148" t="str">
        <f ca="1">IF(ISERROR($V11),"",OFFSET('Smelter Look-up'!$D$4,$V11-4,0)&amp;"")</f>
        <v>JAPAN</v>
      </c>
      <c r="F11" s="148" t="str">
        <f ca="1">IF(ISERROR($V11),"",OFFSET('Smelter Look-up'!$E$4,$V11-4,0))</f>
        <v>CID004055</v>
      </c>
      <c r="G11" s="148" t="str">
        <f ca="1">IF(C11=$X$4,"Enter smelter details",IF(ISERROR($V11),"",OFFSET('Smelter Look-up'!$F$4,$V11-4,0)))</f>
        <v>RMI</v>
      </c>
      <c r="H11" s="204">
        <f ca="1">IF(ISERROR($V11),"",OFFSET('Smelter Look-up'!$G$4,$V11-4,0))</f>
        <v>0</v>
      </c>
      <c r="I11" s="205" t="str">
        <f ca="1">IF(ISERROR($V11),"",OFFSET('Smelter Look-up'!$H$4,$V11-4,0))</f>
        <v>Niihama</v>
      </c>
      <c r="J11" s="205" t="str">
        <f ca="1">IF(ISERROR($V11),"",OFFSET('Smelter Look-up'!$I$4,$V11-4,0))</f>
        <v>Ehime</v>
      </c>
      <c r="K11" s="149"/>
      <c r="L11" s="149"/>
      <c r="M11" s="149"/>
      <c r="N11" s="149"/>
      <c r="O11" s="149"/>
      <c r="P11" s="207"/>
      <c r="Q11" s="150"/>
      <c r="R11" s="148" t="str">
        <f ca="1">IF(ISERROR($V11),"",OFFSET('Smelter Look-up'!$C$4,$V11-4,0)&amp;"")</f>
        <v>Niihama Nickel Refinery, Sumitomo Metal Mining</v>
      </c>
      <c r="S11" s="154" t="str">
        <f t="shared" ca="1" si="0"/>
        <v>JP</v>
      </c>
      <c r="T11" s="154" t="str">
        <f ca="1">IF(B11="","",IF(ISERROR(MATCH($J11,SorP!$B$1:$B$6261,0)),"",INDIRECT("'SorP'!$A$"&amp;MATCH($S11&amp;$J11,SorP!C:C,0))))</f>
        <v>JP-38</v>
      </c>
      <c r="U11" s="167"/>
      <c r="V11" s="168">
        <f ca="1">IF(C11="",NA(),MATCH($B11&amp;$C11,'Smelter Look-up'!$J:$J,0))</f>
        <v>564</v>
      </c>
      <c r="X11" s="169">
        <f t="shared" ca="1" si="1"/>
        <v>0</v>
      </c>
      <c r="AB11" s="312" t="str">
        <f t="shared" ca="1" si="2"/>
        <v>Nickel</v>
      </c>
      <c r="AC11" s="169" t="str">
        <f t="shared" ca="1" si="3"/>
        <v>Nickel</v>
      </c>
      <c r="AD11" s="169" t="str">
        <f t="shared" ca="1" si="4"/>
        <v>Niihama Nickel Refinery, Sumitomo Metal Mining</v>
      </c>
    </row>
    <row r="12" spans="1:34" s="169" customFormat="1" ht="20">
      <c r="A12" s="196" t="s">
        <v>18340</v>
      </c>
      <c r="B12" s="302" t="str">
        <f ca="1">IF(LEN(A12)=0,"",INDEX('Smelter Look-up'!$A:$A,MATCH($A12,'Smelter Look-up'!$E:$E,0)))</f>
        <v>Nickel</v>
      </c>
      <c r="C12" s="151" t="str">
        <f ca="1">IF(LEN(A12)=0,"",INDEX('Smelter Look-up'!$C:$C,MATCH($A12,'Smelter Look-up'!$E:$E,0)))</f>
        <v>Guangxi Yinyi Advanced Material Co., Ltd.</v>
      </c>
      <c r="D12" s="148"/>
      <c r="E12" s="148" t="str">
        <f ca="1">IF(ISERROR($V12),"",OFFSET('Smelter Look-up'!$D$4,$V12-4,0)&amp;"")</f>
        <v>CHINA</v>
      </c>
      <c r="F12" s="148" t="str">
        <f ca="1">IF(ISERROR($V12),"",OFFSET('Smelter Look-up'!$E$4,$V12-4,0))</f>
        <v>CID004395</v>
      </c>
      <c r="G12" s="148" t="str">
        <f ca="1">IF(C12=$X$4,"Enter smelter details",IF(ISERROR($V12),"",OFFSET('Smelter Look-up'!$F$4,$V12-4,0)))</f>
        <v>RMI</v>
      </c>
      <c r="H12" s="204">
        <f ca="1">IF(ISERROR($V12),"",OFFSET('Smelter Look-up'!$G$4,$V12-4,0))</f>
        <v>0</v>
      </c>
      <c r="I12" s="205" t="str">
        <f ca="1">IF(ISERROR($V12),"",OFFSET('Smelter Look-up'!$H$4,$V12-4,0))</f>
        <v>Yulin</v>
      </c>
      <c r="J12" s="205" t="str">
        <f ca="1">IF(ISERROR($V12),"",OFFSET('Smelter Look-up'!$I$4,$V12-4,0))</f>
        <v>Guangxi Zhuangzu Zizhiqu</v>
      </c>
      <c r="K12" s="149"/>
      <c r="L12" s="149"/>
      <c r="M12" s="149"/>
      <c r="N12" s="149"/>
      <c r="O12" s="149"/>
      <c r="P12" s="207"/>
      <c r="Q12" s="150"/>
      <c r="R12" s="148" t="str">
        <f ca="1">IF(ISERROR($V12),"",OFFSET('Smelter Look-up'!$C$4,$V12-4,0)&amp;"")</f>
        <v>Guangxi Yinyi Advanced Material Co., Ltd.</v>
      </c>
      <c r="S12" s="154" t="str">
        <f t="shared" ca="1" si="0"/>
        <v>CN</v>
      </c>
      <c r="T12" s="154" t="str">
        <f ca="1">IF(B12="","",IF(ISERROR(MATCH($J12,SorP!$B$1:$B$6261,0)),"",INDIRECT("'SorP'!$A$"&amp;MATCH($S12&amp;$J12,SorP!C:C,0))))</f>
        <v>CN-GX</v>
      </c>
      <c r="U12" s="167"/>
      <c r="V12" s="168">
        <f ca="1">IF(C12="",NA(),MATCH($B12&amp;$C12,'Smelter Look-up'!$J:$J,0))</f>
        <v>530</v>
      </c>
      <c r="X12" s="169">
        <f t="shared" ca="1" si="1"/>
        <v>0</v>
      </c>
      <c r="AB12" s="312" t="str">
        <f t="shared" ca="1" si="2"/>
        <v>Nickel</v>
      </c>
      <c r="AC12" s="169" t="str">
        <f t="shared" ca="1" si="3"/>
        <v>Nickel</v>
      </c>
      <c r="AD12" s="169" t="str">
        <f t="shared" ca="1" si="4"/>
        <v>Guangxi Yinyi Advanced Material Co., Ltd.</v>
      </c>
    </row>
    <row r="13" spans="1:34" s="169" customFormat="1" ht="20">
      <c r="A13" s="196" t="s">
        <v>18698</v>
      </c>
      <c r="B13" s="302" t="str">
        <f ca="1">IF(LEN(A13)=0,"",INDEX('Smelter Look-up'!$A:$A,MATCH($A13,'Smelter Look-up'!$E:$E,0)))</f>
        <v>Nickel</v>
      </c>
      <c r="C13" s="151" t="str">
        <f ca="1">IF(LEN(A13)=0,"",INDEX('Smelter Look-up'!$C:$C,MATCH($A13,'Smelter Look-up'!$E:$E,0)))</f>
        <v>Umicore Olen</v>
      </c>
      <c r="D13" s="148"/>
      <c r="E13" s="148" t="str">
        <f ca="1">IF(ISERROR($V13),"",OFFSET('Smelter Look-up'!$D$4,$V13-4,0)&amp;"")</f>
        <v>BELGIUM</v>
      </c>
      <c r="F13" s="148" t="str">
        <f ca="1">IF(ISERROR($V13),"",OFFSET('Smelter Look-up'!$E$4,$V13-4,0))</f>
        <v>CID005249</v>
      </c>
      <c r="G13" s="148" t="str">
        <f ca="1">IF(C13=$X$4,"Enter smelter details",IF(ISERROR($V13),"",OFFSET('Smelter Look-up'!$F$4,$V13-4,0)))</f>
        <v>RMI</v>
      </c>
      <c r="H13" s="204">
        <f ca="1">IF(ISERROR($V13),"",OFFSET('Smelter Look-up'!$G$4,$V13-4,0))</f>
        <v>0</v>
      </c>
      <c r="I13" s="205" t="str">
        <f ca="1">IF(ISERROR($V13),"",OFFSET('Smelter Look-up'!$H$4,$V13-4,0))</f>
        <v>Olen</v>
      </c>
      <c r="J13" s="205" t="str">
        <f ca="1">IF(ISERROR($V13),"",OFFSET('Smelter Look-up'!$I$4,$V13-4,0))</f>
        <v>Antwerpen</v>
      </c>
      <c r="K13" s="149"/>
      <c r="L13" s="149"/>
      <c r="M13" s="149"/>
      <c r="N13" s="149"/>
      <c r="O13" s="149"/>
      <c r="P13" s="207"/>
      <c r="Q13" s="150"/>
      <c r="R13" s="148" t="str">
        <f ca="1">IF(ISERROR($V13),"",OFFSET('Smelter Look-up'!$C$4,$V13-4,0)&amp;"")</f>
        <v>Umicore Olen</v>
      </c>
      <c r="S13" s="154" t="str">
        <f t="shared" ref="S13:S63" ca="1" si="5">IF(B13="","",IF(ISERROR(MATCH($E13,CL,0)),"Unknown",INDIRECT("'C'!$A$"&amp;MATCH($E13,CL,0)+1)))</f>
        <v>BE</v>
      </c>
      <c r="T13" s="154" t="str">
        <f ca="1">IF(B13="","",IF(ISERROR(MATCH($J13,SorP!$B$1:$B$6261,0)),"",INDIRECT("'SorP'!$A$"&amp;MATCH($S13&amp;$J13,SorP!C:C,0))))</f>
        <v>BE-VAN</v>
      </c>
      <c r="U13" s="167"/>
      <c r="V13" s="168">
        <f ca="1">IF(C13="",NA(),MATCH($B13&amp;$C13,'Smelter Look-up'!$J:$J,0))</f>
        <v>586</v>
      </c>
      <c r="X13" s="169">
        <f t="shared" ref="X13:X62" ca="1" si="6">IF(AND(C13="Smelter not listed",OR(LEN(D13)=0,LEN(E13)=0)),1,0)</f>
        <v>0</v>
      </c>
      <c r="AB13" s="312" t="str">
        <f t="shared" ref="AB13:AB69" ca="1" si="7">IF(C13="","",B13)</f>
        <v>Nickel</v>
      </c>
      <c r="AC13" s="169" t="str">
        <f t="shared" ca="1" si="3"/>
        <v>Nickel</v>
      </c>
      <c r="AD13" s="169" t="str">
        <f t="shared" ca="1" si="4"/>
        <v>Umicore Olen</v>
      </c>
    </row>
    <row r="14" spans="1:34" s="169" customFormat="1" ht="20">
      <c r="A14" s="197" t="s">
        <v>18353</v>
      </c>
      <c r="B14" s="302" t="str">
        <f ca="1">IF(LEN(A14)=0,"",INDEX('Smelter Look-up'!$A:$A,MATCH($A14,'Smelter Look-up'!$E:$E,0)))</f>
        <v>Nickel</v>
      </c>
      <c r="C14" s="151" t="str">
        <f ca="1">IF(LEN(A14)=0,"",INDEX('Smelter Look-up'!$C:$C,MATCH($A14,'Smelter Look-up'!$E:$E,0)))</f>
        <v>Jiangxi Miracle Golden Tiger Cobalt Co. Ltd.</v>
      </c>
      <c r="D14" s="148"/>
      <c r="E14" s="148" t="str">
        <f ca="1">IF(ISERROR($V14),"",OFFSET('Smelter Look-up'!$D$4,$V14-4,0)&amp;"")</f>
        <v>CHINA</v>
      </c>
      <c r="F14" s="148" t="str">
        <f ca="1">IF(ISERROR($V14),"",OFFSET('Smelter Look-up'!$E$4,$V14-4,0))</f>
        <v>CID004398</v>
      </c>
      <c r="G14" s="148" t="str">
        <f ca="1">IF(C14=$X$4,"Enter smelter details",IF(ISERROR($V14),"",OFFSET('Smelter Look-up'!$F$4,$V14-4,0)))</f>
        <v>RMI</v>
      </c>
      <c r="H14" s="204">
        <f ca="1">IF(ISERROR($V14),"",OFFSET('Smelter Look-up'!$G$4,$V14-4,0))</f>
        <v>0</v>
      </c>
      <c r="I14" s="205" t="str">
        <f ca="1">IF(ISERROR($V14),"",OFFSET('Smelter Look-up'!$H$4,$V14-4,0))</f>
        <v>Ganzhou City</v>
      </c>
      <c r="J14" s="205" t="str">
        <f ca="1">IF(ISERROR($V14),"",OFFSET('Smelter Look-up'!$I$4,$V14-4,0))</f>
        <v>Jiangxi Sheng</v>
      </c>
      <c r="K14" s="149"/>
      <c r="L14" s="149"/>
      <c r="M14" s="149"/>
      <c r="N14" s="149"/>
      <c r="O14" s="149"/>
      <c r="P14" s="207"/>
      <c r="Q14" s="150"/>
      <c r="R14" s="148" t="str">
        <f ca="1">IF(ISERROR($V14),"",OFFSET('Smelter Look-up'!$C$4,$V14-4,0)&amp;"")</f>
        <v>Jiangxi Miracle Golden Tiger Cobalt Co. Ltd.</v>
      </c>
      <c r="S14" s="154" t="str">
        <f t="shared" ca="1" si="5"/>
        <v>CN</v>
      </c>
      <c r="T14" s="154" t="str">
        <f ca="1">IF(B14="","",IF(ISERROR(MATCH($J14,SorP!$B$1:$B$6261,0)),"",INDIRECT("'SorP'!$A$"&amp;MATCH($S14&amp;$J14,SorP!C:C,0))))</f>
        <v>CN-JX</v>
      </c>
      <c r="U14" s="167"/>
      <c r="V14" s="168">
        <f ca="1">IF(C14="",NA(),MATCH($B14&amp;$C14,'Smelter Look-up'!$J:$J,0))</f>
        <v>547</v>
      </c>
      <c r="X14" s="169">
        <f t="shared" ca="1" si="6"/>
        <v>0</v>
      </c>
      <c r="AB14" s="312" t="str">
        <f t="shared" ca="1" si="7"/>
        <v>Nickel</v>
      </c>
      <c r="AC14" s="169" t="str">
        <f t="shared" ca="1" si="3"/>
        <v>Nickel</v>
      </c>
      <c r="AD14" s="169" t="str">
        <f t="shared" ca="1" si="4"/>
        <v>Jiangxi Miracle Golden Tiger Cobalt Co. Ltd.</v>
      </c>
    </row>
    <row r="15" spans="1:34" s="169" customFormat="1" ht="20">
      <c r="A15" s="197" t="s">
        <v>237</v>
      </c>
      <c r="B15" s="302" t="str">
        <f ca="1">IF(LEN(A15)=0,"",INDEX('Smelter Look-up'!$A:$A,MATCH($A15,'Smelter Look-up'!$E:$E,0)))</f>
        <v>Cobalt</v>
      </c>
      <c r="C15" s="151" t="str">
        <f ca="1">IF(LEN(A15)=0,"",INDEX('Smelter Look-up'!$C:$C,MATCH($A15,'Smelter Look-up'!$E:$E,0)))</f>
        <v>NORILSK NICKEL HARJAVALTA OY</v>
      </c>
      <c r="D15" s="148"/>
      <c r="E15" s="148" t="str">
        <f ca="1">IF(ISERROR($V15),"",OFFSET('Smelter Look-up'!$D$4,$V15-4,0)&amp;"")</f>
        <v>FINLAND</v>
      </c>
      <c r="F15" s="148" t="str">
        <f ca="1">IF(ISERROR($V15),"",OFFSET('Smelter Look-up'!$E$4,$V15-4,0))</f>
        <v>CID003390</v>
      </c>
      <c r="G15" s="148" t="str">
        <f ca="1">IF(C15=$X$4,"Enter smelter details",IF(ISERROR($V15),"",OFFSET('Smelter Look-up'!$F$4,$V15-4,0)))</f>
        <v>RMI</v>
      </c>
      <c r="H15" s="204">
        <f ca="1">IF(ISERROR($V15),"",OFFSET('Smelter Look-up'!$G$4,$V15-4,0))</f>
        <v>0</v>
      </c>
      <c r="I15" s="205" t="str">
        <f ca="1">IF(ISERROR($V15),"",OFFSET('Smelter Look-up'!$H$4,$V15-4,0))</f>
        <v>Harvjavalta</v>
      </c>
      <c r="J15" s="205" t="str">
        <f ca="1">IF(ISERROR($V15),"",OFFSET('Smelter Look-up'!$I$4,$V15-4,0))</f>
        <v>Satakunta</v>
      </c>
      <c r="K15" s="149"/>
      <c r="L15" s="149"/>
      <c r="M15" s="149"/>
      <c r="N15" s="149"/>
      <c r="O15" s="149"/>
      <c r="P15" s="207"/>
      <c r="Q15" s="150"/>
      <c r="R15" s="148" t="str">
        <f ca="1">IF(ISERROR($V15),"",OFFSET('Smelter Look-up'!$C$4,$V15-4,0)&amp;"")</f>
        <v>NORILSK NICKEL HARJAVALTA OY</v>
      </c>
      <c r="S15" s="154" t="str">
        <f t="shared" ca="1" si="5"/>
        <v>FI</v>
      </c>
      <c r="T15" s="154" t="str">
        <f ca="1">IF(B15="","",IF(ISERROR(MATCH($J15,SorP!$B$1:$B$6261,0)),"",INDIRECT("'SorP'!$A$"&amp;MATCH($S15&amp;$J15,SorP!C:C,0))))</f>
        <v>FI-17</v>
      </c>
      <c r="U15" s="167"/>
      <c r="V15" s="168">
        <f ca="1">IF(C15="",NA(),MATCH($B15&amp;$C15,'Smelter Look-up'!$J:$J,0))</f>
        <v>128</v>
      </c>
      <c r="X15" s="169">
        <f t="shared" ca="1" si="6"/>
        <v>0</v>
      </c>
      <c r="AB15" s="312" t="str">
        <f t="shared" ca="1" si="7"/>
        <v>Cobalt</v>
      </c>
      <c r="AC15" s="169" t="str">
        <f t="shared" ca="1" si="3"/>
        <v>Cobalt</v>
      </c>
      <c r="AD15" s="169" t="str">
        <f t="shared" ca="1" si="4"/>
        <v>NORILSK NICKEL HARJAVALTA OY</v>
      </c>
    </row>
    <row r="16" spans="1:34" s="169" customFormat="1" ht="20">
      <c r="A16" s="196" t="s">
        <v>18362</v>
      </c>
      <c r="B16" s="302" t="str">
        <f ca="1">IF(LEN(A16)=0,"",INDEX('Smelter Look-up'!$A:$A,MATCH($A16,'Smelter Look-up'!$E:$E,0)))</f>
        <v>Nickel</v>
      </c>
      <c r="C16" s="151" t="str">
        <f ca="1">IF(LEN(A16)=0,"",INDEX('Smelter Look-up'!$C:$C,MATCH($A16,'Smelter Look-up'!$E:$E,0)))</f>
        <v>NORILSK NICKEL HARJAVALTA OY</v>
      </c>
      <c r="D16" s="148"/>
      <c r="E16" s="148" t="str">
        <f ca="1">IF(ISERROR($V16),"",OFFSET('Smelter Look-up'!$D$4,$V16-4,0)&amp;"")</f>
        <v>FINLAND</v>
      </c>
      <c r="F16" s="148" t="str">
        <f ca="1">IF(ISERROR($V16),"",OFFSET('Smelter Look-up'!$E$4,$V16-4,0))</f>
        <v>CID004008</v>
      </c>
      <c r="G16" s="148" t="str">
        <f ca="1">IF(C16=$X$4,"Enter smelter details",IF(ISERROR($V16),"",OFFSET('Smelter Look-up'!$F$4,$V16-4,0)))</f>
        <v>RMI</v>
      </c>
      <c r="H16" s="204">
        <f ca="1">IF(ISERROR($V16),"",OFFSET('Smelter Look-up'!$G$4,$V16-4,0))</f>
        <v>0</v>
      </c>
      <c r="I16" s="205" t="str">
        <f ca="1">IF(ISERROR($V16),"",OFFSET('Smelter Look-up'!$H$4,$V16-4,0))</f>
        <v>Harjavalta</v>
      </c>
      <c r="J16" s="205" t="str">
        <f ca="1">IF(ISERROR($V16),"",OFFSET('Smelter Look-up'!$I$4,$V16-4,0))</f>
        <v>Satakunta</v>
      </c>
      <c r="K16" s="149"/>
      <c r="L16" s="149"/>
      <c r="M16" s="149"/>
      <c r="N16" s="149"/>
      <c r="O16" s="149"/>
      <c r="P16" s="207"/>
      <c r="Q16" s="150"/>
      <c r="R16" s="148" t="str">
        <f ca="1">IF(ISERROR($V16),"",OFFSET('Smelter Look-up'!$C$4,$V16-4,0)&amp;"")</f>
        <v>NORILSK NICKEL HARJAVALTA OY</v>
      </c>
      <c r="S16" s="154" t="str">
        <f t="shared" ca="1" si="5"/>
        <v>FI</v>
      </c>
      <c r="T16" s="154" t="str">
        <f ca="1">IF(B16="","",IF(ISERROR(MATCH($J16,SorP!$B$1:$B$6261,0)),"",INDIRECT("'SorP'!$A$"&amp;MATCH($S16&amp;$J16,SorP!C:C,0))))</f>
        <v>FI-17</v>
      </c>
      <c r="U16" s="167"/>
      <c r="V16" s="168">
        <f ca="1">IF(C16="",NA(),MATCH($B16&amp;$C16,'Smelter Look-up'!$J:$J,0))</f>
        <v>566</v>
      </c>
      <c r="X16" s="169">
        <f t="shared" ca="1" si="6"/>
        <v>0</v>
      </c>
      <c r="AB16" s="312" t="str">
        <f t="shared" ca="1" si="7"/>
        <v>Nickel</v>
      </c>
      <c r="AC16" s="169" t="str">
        <f t="shared" ca="1" si="3"/>
        <v>Nickel</v>
      </c>
      <c r="AD16" s="169" t="str">
        <f t="shared" ca="1" si="4"/>
        <v>NORILSK NICKEL HARJAVALTA OY</v>
      </c>
    </row>
    <row r="17" spans="1:30" s="169" customFormat="1" ht="20">
      <c r="A17" s="196" t="s">
        <v>18335</v>
      </c>
      <c r="B17" s="302" t="str">
        <f ca="1">IF(LEN(A17)=0,"",INDEX('Smelter Look-up'!$A:$A,MATCH($A17,'Smelter Look-up'!$E:$E,0)))</f>
        <v>Nickel</v>
      </c>
      <c r="C17" s="151" t="str">
        <f ca="1">IF(LEN(A17)=0,"",INDEX('Smelter Look-up'!$C:$C,MATCH($A17,'Smelter Look-up'!$E:$E,0)))</f>
        <v>Dynatec Madagascar Company</v>
      </c>
      <c r="D17" s="148"/>
      <c r="E17" s="148" t="str">
        <f ca="1">IF(ISERROR($V17),"",OFFSET('Smelter Look-up'!$D$4,$V17-4,0)&amp;"")</f>
        <v>MADAGASCAR</v>
      </c>
      <c r="F17" s="148" t="str">
        <f ca="1">IF(ISERROR($V17),"",OFFSET('Smelter Look-up'!$E$4,$V17-4,0))</f>
        <v>CID003968</v>
      </c>
      <c r="G17" s="148" t="str">
        <f ca="1">IF(C17=$X$4,"Enter smelter details",IF(ISERROR($V17),"",OFFSET('Smelter Look-up'!$F$4,$V17-4,0)))</f>
        <v>RMI</v>
      </c>
      <c r="H17" s="204">
        <f ca="1">IF(ISERROR($V17),"",OFFSET('Smelter Look-up'!$G$4,$V17-4,0))</f>
        <v>0</v>
      </c>
      <c r="I17" s="205" t="str">
        <f ca="1">IF(ISERROR($V17),"",OFFSET('Smelter Look-up'!$H$4,$V17-4,0))</f>
        <v>Toamasina</v>
      </c>
      <c r="J17" s="205" t="str">
        <f ca="1">IF(ISERROR($V17),"",OFFSET('Smelter Look-up'!$I$4,$V17-4,0))</f>
        <v>Toamasina</v>
      </c>
      <c r="K17" s="149"/>
      <c r="L17" s="149"/>
      <c r="M17" s="149"/>
      <c r="N17" s="149"/>
      <c r="O17" s="149"/>
      <c r="P17" s="207"/>
      <c r="Q17" s="150"/>
      <c r="R17" s="148" t="str">
        <f ca="1">IF(ISERROR($V17),"",OFFSET('Smelter Look-up'!$C$4,$V17-4,0)&amp;"")</f>
        <v>Dynatec Madagascar Company</v>
      </c>
      <c r="S17" s="154" t="str">
        <f t="shared" ca="1" si="5"/>
        <v>MG</v>
      </c>
      <c r="T17" s="154" t="str">
        <f ca="1">IF(B17="","",IF(ISERROR(MATCH($J17,SorP!$B$1:$B$6261,0)),"",INDIRECT("'SorP'!$A$"&amp;MATCH($S17&amp;$J17,SorP!C:C,0))))</f>
        <v>MG-A</v>
      </c>
      <c r="U17" s="167"/>
      <c r="V17" s="168">
        <f ca="1">IF(C17="",NA(),MATCH($B17&amp;$C17,'Smelter Look-up'!$J:$J,0))</f>
        <v>518</v>
      </c>
      <c r="X17" s="169">
        <f t="shared" ca="1" si="6"/>
        <v>0</v>
      </c>
      <c r="AB17" s="312" t="str">
        <f t="shared" ca="1" si="7"/>
        <v>Nickel</v>
      </c>
      <c r="AC17" s="169" t="str">
        <f t="shared" ca="1" si="3"/>
        <v>Nickel</v>
      </c>
      <c r="AD17" s="169" t="str">
        <f t="shared" ca="1" si="4"/>
        <v>Dynatec Madagascar Company</v>
      </c>
    </row>
    <row r="18" spans="1:30" s="169" customFormat="1" ht="20">
      <c r="A18" s="196" t="s">
        <v>289</v>
      </c>
      <c r="B18" s="302" t="str">
        <f ca="1">IF(LEN(A18)=0,"",INDEX('Smelter Look-up'!$A:$A,MATCH($A18,'Smelter Look-up'!$E:$E,0)))</f>
        <v>Cobalt</v>
      </c>
      <c r="C18" s="151" t="str">
        <f ca="1">IF(LEN(A18)=0,"",INDEX('Smelter Look-up'!$C:$C,MATCH($A18,'Smelter Look-up'!$E:$E,0)))</f>
        <v>Zhejiang Huayou Cobalt Company Limited</v>
      </c>
      <c r="D18" s="148"/>
      <c r="E18" s="148" t="str">
        <f ca="1">IF(ISERROR($V18),"",OFFSET('Smelter Look-up'!$D$4,$V18-4,0)&amp;"")</f>
        <v>CHINA</v>
      </c>
      <c r="F18" s="148" t="str">
        <f ca="1">IF(ISERROR($V18),"",OFFSET('Smelter Look-up'!$E$4,$V18-4,0))</f>
        <v>CID003225</v>
      </c>
      <c r="G18" s="148" t="str">
        <f ca="1">IF(C18=$X$4,"Enter smelter details",IF(ISERROR($V18),"",OFFSET('Smelter Look-up'!$F$4,$V18-4,0)))</f>
        <v>RMI</v>
      </c>
      <c r="H18" s="204">
        <f ca="1">IF(ISERROR($V18),"",OFFSET('Smelter Look-up'!$G$4,$V18-4,0))</f>
        <v>0</v>
      </c>
      <c r="I18" s="205" t="str">
        <f ca="1">IF(ISERROR($V18),"",OFFSET('Smelter Look-up'!$H$4,$V18-4,0))</f>
        <v>Tongxiang</v>
      </c>
      <c r="J18" s="205" t="str">
        <f ca="1">IF(ISERROR($V18),"",OFFSET('Smelter Look-up'!$I$4,$V18-4,0))</f>
        <v>Zhejiang Sheng</v>
      </c>
      <c r="K18" s="149"/>
      <c r="L18" s="149"/>
      <c r="M18" s="149"/>
      <c r="N18" s="149"/>
      <c r="O18" s="149"/>
      <c r="P18" s="207"/>
      <c r="Q18" s="150"/>
      <c r="R18" s="148" t="str">
        <f ca="1">IF(ISERROR($V18),"",OFFSET('Smelter Look-up'!$C$4,$V18-4,0)&amp;"")</f>
        <v>Zhejiang Huayou Cobalt Company Limited</v>
      </c>
      <c r="S18" s="154" t="str">
        <f t="shared" ca="1" si="5"/>
        <v>CN</v>
      </c>
      <c r="T18" s="154" t="str">
        <f ca="1">IF(B18="","",IF(ISERROR(MATCH($J18,SorP!$B$1:$B$6261,0)),"",INDIRECT("'SorP'!$A$"&amp;MATCH($S18&amp;$J18,SorP!C:C,0))))</f>
        <v>CN-ZJ</v>
      </c>
      <c r="U18" s="167"/>
      <c r="V18" s="168">
        <f ca="1">IF(C18="",NA(),MATCH($B18&amp;$C18,'Smelter Look-up'!$J:$J,0))</f>
        <v>174</v>
      </c>
      <c r="X18" s="169">
        <f t="shared" ca="1" si="6"/>
        <v>0</v>
      </c>
      <c r="AB18" s="312" t="str">
        <f t="shared" ca="1" si="7"/>
        <v>Cobalt</v>
      </c>
      <c r="AC18" s="169" t="str">
        <f t="shared" ca="1" si="3"/>
        <v>Cobalt</v>
      </c>
      <c r="AD18" s="169" t="str">
        <f t="shared" ca="1" si="4"/>
        <v>Zhejiang Huayou Cobalt Company Limited</v>
      </c>
    </row>
    <row r="19" spans="1:30" s="169" customFormat="1" ht="20">
      <c r="A19" s="196" t="s">
        <v>11861</v>
      </c>
      <c r="B19" s="302" t="str">
        <f ca="1">IF(LEN(A19)=0,"",INDEX('Smelter Look-up'!$A:$A,MATCH($A19,'Smelter Look-up'!$E:$E,0)))</f>
        <v>Cobalt</v>
      </c>
      <c r="C19" s="151" t="str">
        <f ca="1">IF(LEN(A19)=0,"",INDEX('Smelter Look-up'!$C:$C,MATCH($A19,'Smelter Look-up'!$E:$E,0)))</f>
        <v>Eti Bakir A.S</v>
      </c>
      <c r="D19" s="148"/>
      <c r="E19" s="148" t="str">
        <f ca="1">IF(ISERROR($V19),"",OFFSET('Smelter Look-up'!$D$4,$V19-4,0)&amp;"")</f>
        <v>TURKEY</v>
      </c>
      <c r="F19" s="148" t="str">
        <f ca="1">IF(ISERROR($V19),"",OFFSET('Smelter Look-up'!$E$4,$V19-4,0))</f>
        <v>CID004057</v>
      </c>
      <c r="G19" s="148" t="str">
        <f ca="1">IF(C19=$X$4,"Enter smelter details",IF(ISERROR($V19),"",OFFSET('Smelter Look-up'!$F$4,$V19-4,0)))</f>
        <v>RMI</v>
      </c>
      <c r="H19" s="204">
        <f ca="1">IF(ISERROR($V19),"",OFFSET('Smelter Look-up'!$G$4,$V19-4,0))</f>
        <v>0</v>
      </c>
      <c r="I19" s="205" t="str">
        <f ca="1">IF(ISERROR($V19),"",OFFSET('Smelter Look-up'!$H$4,$V19-4,0))</f>
        <v>Mardin</v>
      </c>
      <c r="J19" s="205" t="str">
        <f ca="1">IF(ISERROR($V19),"",OFFSET('Smelter Look-up'!$I$4,$V19-4,0))</f>
        <v>Mardin</v>
      </c>
      <c r="K19" s="149"/>
      <c r="L19" s="149"/>
      <c r="M19" s="149"/>
      <c r="N19" s="149"/>
      <c r="O19" s="149"/>
      <c r="P19" s="207"/>
      <c r="Q19" s="150"/>
      <c r="R19" s="148" t="str">
        <f ca="1">IF(ISERROR($V19),"",OFFSET('Smelter Look-up'!$C$4,$V19-4,0)&amp;"")</f>
        <v>Eti Bakir A.S</v>
      </c>
      <c r="S19" s="154" t="str">
        <f t="shared" ca="1" si="5"/>
        <v>Unknown</v>
      </c>
      <c r="T19" s="154" t="e">
        <f ca="1">IF(B19="","",IF(ISERROR(MATCH($J19,SorP!$B$1:$B$6261,0)),"",INDIRECT("'SorP'!$A$"&amp;MATCH($S19&amp;$J19,SorP!C:C,0))))</f>
        <v>#N/A</v>
      </c>
      <c r="U19" s="167"/>
      <c r="V19" s="168">
        <f ca="1">IF(C19="",NA(),MATCH($B19&amp;$C19,'Smelter Look-up'!$J:$J,0))</f>
        <v>26</v>
      </c>
      <c r="X19" s="169">
        <f t="shared" ca="1" si="6"/>
        <v>0</v>
      </c>
      <c r="AB19" s="312" t="str">
        <f t="shared" ca="1" si="7"/>
        <v>Cobalt</v>
      </c>
      <c r="AC19" s="169" t="str">
        <f t="shared" ca="1" si="3"/>
        <v>Cobalt</v>
      </c>
      <c r="AD19" s="169" t="str">
        <f t="shared" ca="1" si="4"/>
        <v>Eti Bakir A.S</v>
      </c>
    </row>
    <row r="20" spans="1:30" s="169" customFormat="1" ht="20">
      <c r="A20" s="197" t="s">
        <v>273</v>
      </c>
      <c r="B20" s="302" t="str">
        <f ca="1">IF(LEN(A20)=0,"",INDEX('Smelter Look-up'!$A:$A,MATCH($A20,'Smelter Look-up'!$E:$E,0)))</f>
        <v>Cobalt</v>
      </c>
      <c r="C20" s="151" t="str">
        <f ca="1">IF(LEN(A20)=0,"",INDEX('Smelter Look-up'!$C:$C,MATCH($A20,'Smelter Look-up'!$E:$E,0)))</f>
        <v>Vale – Long Harbour Processing Plant (LHPP)</v>
      </c>
      <c r="D20" s="148"/>
      <c r="E20" s="148" t="str">
        <f ca="1">IF(ISERROR($V20),"",OFFSET('Smelter Look-up'!$D$4,$V20-4,0)&amp;"")</f>
        <v>CANADA</v>
      </c>
      <c r="F20" s="148" t="str">
        <f ca="1">IF(ISERROR($V20),"",OFFSET('Smelter Look-up'!$E$4,$V20-4,0))</f>
        <v>CID003584</v>
      </c>
      <c r="G20" s="148" t="str">
        <f ca="1">IF(C20=$X$4,"Enter smelter details",IF(ISERROR($V20),"",OFFSET('Smelter Look-up'!$F$4,$V20-4,0)))</f>
        <v>RMI</v>
      </c>
      <c r="H20" s="204">
        <f ca="1">IF(ISERROR($V20),"",OFFSET('Smelter Look-up'!$G$4,$V20-4,0))</f>
        <v>0</v>
      </c>
      <c r="I20" s="205" t="str">
        <f ca="1">IF(ISERROR($V20),"",OFFSET('Smelter Look-up'!$H$4,$V20-4,0))</f>
        <v>Long Harbour</v>
      </c>
      <c r="J20" s="205" t="str">
        <f ca="1">IF(ISERROR($V20),"",OFFSET('Smelter Look-up'!$I$4,$V20-4,0))</f>
        <v>Newfoundland and Labrador</v>
      </c>
      <c r="K20" s="149"/>
      <c r="L20" s="149"/>
      <c r="M20" s="149"/>
      <c r="N20" s="149"/>
      <c r="O20" s="149"/>
      <c r="P20" s="207"/>
      <c r="Q20" s="150"/>
      <c r="R20" s="148" t="str">
        <f ca="1">IF(ISERROR($V20),"",OFFSET('Smelter Look-up'!$C$4,$V20-4,0)&amp;"")</f>
        <v>Vale – Long Harbour Processing Plant (LHPP)</v>
      </c>
      <c r="S20" s="154" t="str">
        <f t="shared" ca="1" si="5"/>
        <v>CA</v>
      </c>
      <c r="T20" s="154" t="str">
        <f ca="1">IF(B20="","",IF(ISERROR(MATCH($J20,SorP!$B$1:$B$6261,0)),"",INDIRECT("'SorP'!$A$"&amp;MATCH($S20&amp;$J20,SorP!C:C,0))))</f>
        <v>CA-NL</v>
      </c>
      <c r="U20" s="167"/>
      <c r="V20" s="168">
        <f ca="1">IF(C20="",NA(),MATCH($B20&amp;$C20,'Smelter Look-up'!$J:$J,0))</f>
        <v>159</v>
      </c>
      <c r="X20" s="169">
        <f t="shared" ca="1" si="6"/>
        <v>0</v>
      </c>
      <c r="AB20" s="312" t="str">
        <f t="shared" ca="1" si="7"/>
        <v>Cobalt</v>
      </c>
      <c r="AC20" s="169" t="str">
        <f t="shared" ca="1" si="3"/>
        <v>Cobalt</v>
      </c>
      <c r="AD20" s="169" t="str">
        <f t="shared" ca="1" si="4"/>
        <v>Vale – Long Harbour Processing Plant (LHPP)</v>
      </c>
    </row>
    <row r="21" spans="1:30" s="169" customFormat="1" ht="20">
      <c r="A21" s="196" t="s">
        <v>230</v>
      </c>
      <c r="B21" s="302" t="str">
        <f ca="1">IF(LEN(A21)=0,"",INDEX('Smelter Look-up'!$A:$A,MATCH($A21,'Smelter Look-up'!$E:$E,0)))</f>
        <v>Cobalt</v>
      </c>
      <c r="C21" s="151" t="str">
        <f ca="1">IF(LEN(A21)=0,"",INDEX('Smelter Look-up'!$C:$C,MATCH($A21,'Smelter Look-up'!$E:$E,0)))</f>
        <v>Niihama Nickel Refinery, Sumitomo Metal Mining</v>
      </c>
      <c r="D21" s="148"/>
      <c r="E21" s="148" t="str">
        <f ca="1">IF(ISERROR($V21),"",OFFSET('Smelter Look-up'!$D$4,$V21-4,0)&amp;"")</f>
        <v>JAPAN</v>
      </c>
      <c r="F21" s="148" t="str">
        <f ca="1">IF(ISERROR($V21),"",OFFSET('Smelter Look-up'!$E$4,$V21-4,0))</f>
        <v>CID003278</v>
      </c>
      <c r="G21" s="148" t="str">
        <f ca="1">IF(C21=$X$4,"Enter smelter details",IF(ISERROR($V21),"",OFFSET('Smelter Look-up'!$F$4,$V21-4,0)))</f>
        <v>RMI</v>
      </c>
      <c r="H21" s="204">
        <f ca="1">IF(ISERROR($V21),"",OFFSET('Smelter Look-up'!$G$4,$V21-4,0))</f>
        <v>0</v>
      </c>
      <c r="I21" s="205" t="str">
        <f ca="1">IF(ISERROR($V21),"",OFFSET('Smelter Look-up'!$H$4,$V21-4,0))</f>
        <v>Niihama</v>
      </c>
      <c r="J21" s="205" t="str">
        <f ca="1">IF(ISERROR($V21),"",OFFSET('Smelter Look-up'!$I$4,$V21-4,0))</f>
        <v>Ehime</v>
      </c>
      <c r="K21" s="149"/>
      <c r="L21" s="149"/>
      <c r="M21" s="149"/>
      <c r="N21" s="149"/>
      <c r="O21" s="149"/>
      <c r="P21" s="207"/>
      <c r="Q21" s="150"/>
      <c r="R21" s="148" t="str">
        <f ca="1">IF(ISERROR($V21),"",OFFSET('Smelter Look-up'!$C$4,$V21-4,0)&amp;"")</f>
        <v>Niihama Nickel Refinery, Sumitomo Metal Mining</v>
      </c>
      <c r="S21" s="154" t="str">
        <f t="shared" ca="1" si="5"/>
        <v>JP</v>
      </c>
      <c r="T21" s="154" t="str">
        <f ca="1">IF(B21="","",IF(ISERROR(MATCH($J21,SorP!$B$1:$B$6261,0)),"",INDIRECT("'SorP'!$A$"&amp;MATCH($S21&amp;$J21,SorP!C:C,0))))</f>
        <v>JP-38</v>
      </c>
      <c r="U21" s="167"/>
      <c r="V21" s="168">
        <f ca="1">IF(C21="",NA(),MATCH($B21&amp;$C21,'Smelter Look-up'!$J:$J,0))</f>
        <v>126</v>
      </c>
      <c r="X21" s="169">
        <f t="shared" ca="1" si="6"/>
        <v>0</v>
      </c>
      <c r="AB21" s="312" t="str">
        <f t="shared" ca="1" si="7"/>
        <v>Cobalt</v>
      </c>
      <c r="AC21" s="169" t="str">
        <f t="shared" ca="1" si="3"/>
        <v>Cobalt</v>
      </c>
      <c r="AD21" s="169" t="str">
        <f t="shared" ca="1" si="4"/>
        <v>Niihama Nickel Refinery, Sumitomo Metal Mining</v>
      </c>
    </row>
    <row r="22" spans="1:30" s="169" customFormat="1" ht="20">
      <c r="A22" s="196" t="s">
        <v>108</v>
      </c>
      <c r="B22" s="302" t="str">
        <f ca="1">IF(LEN(A22)=0,"",INDEX('Smelter Look-up'!$A:$A,MATCH($A22,'Smelter Look-up'!$E:$E,0)))</f>
        <v>Cobalt</v>
      </c>
      <c r="C22" s="151" t="str">
        <f ca="1">IF(LEN(A22)=0,"",INDEX('Smelter Look-up'!$C:$C,MATCH($A22,'Smelter Look-up'!$E:$E,0)))</f>
        <v>Ganzhou Highpower Technology Co., Ltd.</v>
      </c>
      <c r="D22" s="148"/>
      <c r="E22" s="148" t="str">
        <f ca="1">IF(ISERROR($V22),"",OFFSET('Smelter Look-up'!$D$4,$V22-4,0)&amp;"")</f>
        <v>CHINA</v>
      </c>
      <c r="F22" s="148" t="str">
        <f ca="1">IF(ISERROR($V22),"",OFFSET('Smelter Look-up'!$E$4,$V22-4,0))</f>
        <v>CID003384</v>
      </c>
      <c r="G22" s="148" t="str">
        <f ca="1">IF(C22=$X$4,"Enter smelter details",IF(ISERROR($V22),"",OFFSET('Smelter Look-up'!$F$4,$V22-4,0)))</f>
        <v>RMI</v>
      </c>
      <c r="H22" s="204">
        <f ca="1">IF(ISERROR($V22),"",OFFSET('Smelter Look-up'!$G$4,$V22-4,0))</f>
        <v>0</v>
      </c>
      <c r="I22" s="205" t="str">
        <f ca="1">IF(ISERROR($V22),"",OFFSET('Smelter Look-up'!$H$4,$V22-4,0))</f>
        <v>Ganzhou</v>
      </c>
      <c r="J22" s="205" t="str">
        <f ca="1">IF(ISERROR($V22),"",OFFSET('Smelter Look-up'!$I$4,$V22-4,0))</f>
        <v>Jiangxi Sheng</v>
      </c>
      <c r="K22" s="149"/>
      <c r="L22" s="149"/>
      <c r="M22" s="149"/>
      <c r="N22" s="149"/>
      <c r="O22" s="149"/>
      <c r="P22" s="207"/>
      <c r="Q22" s="150"/>
      <c r="R22" s="148" t="str">
        <f ca="1">IF(ISERROR($V22),"",OFFSET('Smelter Look-up'!$C$4,$V22-4,0)&amp;"")</f>
        <v>Ganzhou Highpower Technology Co., Ltd.</v>
      </c>
      <c r="S22" s="154" t="str">
        <f t="shared" ca="1" si="5"/>
        <v>CN</v>
      </c>
      <c r="T22" s="154" t="str">
        <f ca="1">IF(B22="","",IF(ISERROR(MATCH($J22,SorP!$B$1:$B$6261,0)),"",INDIRECT("'SorP'!$A$"&amp;MATCH($S22&amp;$J22,SorP!C:C,0))))</f>
        <v>CN-JX</v>
      </c>
      <c r="U22" s="167"/>
      <c r="V22" s="168">
        <f ca="1">IF(C22="",NA(),MATCH($B22&amp;$C22,'Smelter Look-up'!$J:$J,0))</f>
        <v>38</v>
      </c>
      <c r="X22" s="169">
        <f t="shared" ca="1" si="6"/>
        <v>0</v>
      </c>
      <c r="AB22" s="312" t="str">
        <f t="shared" ca="1" si="7"/>
        <v>Cobalt</v>
      </c>
      <c r="AC22" s="169" t="str">
        <f t="shared" ca="1" si="3"/>
        <v>Cobalt</v>
      </c>
      <c r="AD22" s="169" t="str">
        <f t="shared" ca="1" si="4"/>
        <v>Ganzhou Highpower Technology Co., Ltd.</v>
      </c>
    </row>
    <row r="23" spans="1:30" s="169" customFormat="1" ht="20">
      <c r="A23" s="196" t="s">
        <v>124</v>
      </c>
      <c r="B23" s="302" t="str">
        <f ca="1">IF(LEN(A23)=0,"",INDEX('Smelter Look-up'!$A:$A,MATCH($A23,'Smelter Look-up'!$E:$E,0)))</f>
        <v>Cobalt</v>
      </c>
      <c r="C23" s="151" t="str">
        <f ca="1">IF(LEN(A23)=0,"",INDEX('Smelter Look-up'!$C:$C,MATCH($A23,'Smelter Look-up'!$E:$E,0)))</f>
        <v>Guangxi Yinyi Advanced Material Co., Ltd.</v>
      </c>
      <c r="D23" s="148"/>
      <c r="E23" s="148" t="str">
        <f ca="1">IF(ISERROR($V23),"",OFFSET('Smelter Look-up'!$D$4,$V23-4,0)&amp;"")</f>
        <v>CHINA</v>
      </c>
      <c r="F23" s="148" t="str">
        <f ca="1">IF(ISERROR($V23),"",OFFSET('Smelter Look-up'!$E$4,$V23-4,0))</f>
        <v>CID003213</v>
      </c>
      <c r="G23" s="148" t="str">
        <f ca="1">IF(C23=$X$4,"Enter smelter details",IF(ISERROR($V23),"",OFFSET('Smelter Look-up'!$F$4,$V23-4,0)))</f>
        <v>RMI</v>
      </c>
      <c r="H23" s="204">
        <f ca="1">IF(ISERROR($V23),"",OFFSET('Smelter Look-up'!$G$4,$V23-4,0))</f>
        <v>0</v>
      </c>
      <c r="I23" s="205" t="str">
        <f ca="1">IF(ISERROR($V23),"",OFFSET('Smelter Look-up'!$H$4,$V23-4,0))</f>
        <v>Yulin</v>
      </c>
      <c r="J23" s="205" t="str">
        <f ca="1">IF(ISERROR($V23),"",OFFSET('Smelter Look-up'!$I$4,$V23-4,0))</f>
        <v>Guangxi Zhuangzu Zizhiqu</v>
      </c>
      <c r="K23" s="149"/>
      <c r="L23" s="149"/>
      <c r="M23" s="149"/>
      <c r="N23" s="149"/>
      <c r="O23" s="149"/>
      <c r="P23" s="207"/>
      <c r="Q23" s="150"/>
      <c r="R23" s="148" t="str">
        <f ca="1">IF(ISERROR($V23),"",OFFSET('Smelter Look-up'!$C$4,$V23-4,0)&amp;"")</f>
        <v>Guangxi Yinyi Advanced Material Co., Ltd.</v>
      </c>
      <c r="S23" s="154" t="str">
        <f t="shared" ca="1" si="5"/>
        <v>CN</v>
      </c>
      <c r="T23" s="154" t="str">
        <f ca="1">IF(B23="","",IF(ISERROR(MATCH($J23,SorP!$B$1:$B$6261,0)),"",INDIRECT("'SorP'!$A$"&amp;MATCH($S23&amp;$J23,SorP!C:C,0))))</f>
        <v>CN-GX</v>
      </c>
      <c r="U23" s="167"/>
      <c r="V23" s="168">
        <f ca="1">IF(C23="",NA(),MATCH($B23&amp;$C23,'Smelter Look-up'!$J:$J,0))</f>
        <v>48</v>
      </c>
      <c r="X23" s="169">
        <f t="shared" ca="1" si="6"/>
        <v>0</v>
      </c>
      <c r="AB23" s="312" t="str">
        <f t="shared" ca="1" si="7"/>
        <v>Cobalt</v>
      </c>
      <c r="AC23" s="169" t="str">
        <f t="shared" ca="1" si="3"/>
        <v>Cobalt</v>
      </c>
      <c r="AD23" s="169" t="str">
        <f t="shared" ca="1" si="4"/>
        <v>Guangxi Yinyi Advanced Material Co., Ltd.</v>
      </c>
    </row>
    <row r="24" spans="1:30" s="169" customFormat="1" ht="20">
      <c r="A24" s="154" t="s">
        <v>134</v>
      </c>
      <c r="B24" s="302" t="str">
        <f ca="1">IF(LEN(A24)=0,"",INDEX('Smelter Look-up'!$A:$A,MATCH($A24,'Smelter Look-up'!$E:$E,0)))</f>
        <v>Cobalt</v>
      </c>
      <c r="C24" s="151" t="str">
        <f ca="1">IF(LEN(A24)=0,"",INDEX('Smelter Look-up'!$C:$C,MATCH($A24,'Smelter Look-up'!$E:$E,0)))</f>
        <v>Harima Refinery, Sumitomo Metal Mining</v>
      </c>
      <c r="D24" s="148"/>
      <c r="E24" s="148" t="str">
        <f ca="1">IF(ISERROR($V24),"",OFFSET('Smelter Look-up'!$D$4,$V24-4,0)&amp;"")</f>
        <v>JAPAN</v>
      </c>
      <c r="F24" s="148" t="str">
        <f ca="1">IF(ISERROR($V24),"",OFFSET('Smelter Look-up'!$E$4,$V24-4,0))</f>
        <v>CID003577</v>
      </c>
      <c r="G24" s="148" t="str">
        <f ca="1">IF(C24=$X$4,"Enter smelter details",IF(ISERROR($V24),"",OFFSET('Smelter Look-up'!$F$4,$V24-4,0)))</f>
        <v>RMI</v>
      </c>
      <c r="H24" s="204">
        <f ca="1">IF(ISERROR($V24),"",OFFSET('Smelter Look-up'!$G$4,$V24-4,0))</f>
        <v>0</v>
      </c>
      <c r="I24" s="205" t="str">
        <f ca="1">IF(ISERROR($V24),"",OFFSET('Smelter Look-up'!$H$4,$V24-4,0))</f>
        <v>Kako-gun</v>
      </c>
      <c r="J24" s="205" t="str">
        <f ca="1">IF(ISERROR($V24),"",OFFSET('Smelter Look-up'!$I$4,$V24-4,0))</f>
        <v>Hyogo</v>
      </c>
      <c r="K24" s="149"/>
      <c r="L24" s="149"/>
      <c r="M24" s="149"/>
      <c r="N24" s="149"/>
      <c r="O24" s="149"/>
      <c r="P24" s="207"/>
      <c r="Q24" s="150"/>
      <c r="R24" s="148" t="str">
        <f ca="1">IF(ISERROR($V24),"",OFFSET('Smelter Look-up'!$C$4,$V24-4,0)&amp;"")</f>
        <v>Harima Refinery, Sumitomo Metal Mining</v>
      </c>
      <c r="S24" s="154" t="str">
        <f t="shared" ca="1" si="5"/>
        <v>JP</v>
      </c>
      <c r="T24" s="154" t="str">
        <f ca="1">IF(B24="","",IF(ISERROR(MATCH($J24,SorP!$B$1:$B$6261,0)),"",INDIRECT("'SorP'!$A$"&amp;MATCH($S24&amp;$J24,SorP!C:C,0))))</f>
        <v>JP-28</v>
      </c>
      <c r="U24" s="167"/>
      <c r="V24" s="168">
        <f ca="1">IF(C24="",NA(),MATCH($B24&amp;$C24,'Smelter Look-up'!$J:$J,0))</f>
        <v>52</v>
      </c>
      <c r="X24" s="169">
        <f t="shared" ca="1" si="6"/>
        <v>0</v>
      </c>
      <c r="AB24" s="312" t="str">
        <f t="shared" ca="1" si="7"/>
        <v>Cobalt</v>
      </c>
      <c r="AC24" s="169" t="str">
        <f t="shared" ca="1" si="3"/>
        <v>Cobalt</v>
      </c>
      <c r="AD24" s="169" t="str">
        <f t="shared" ca="1" si="4"/>
        <v>Harima Refinery, Sumitomo Metal Mining</v>
      </c>
    </row>
    <row r="25" spans="1:30" s="169" customFormat="1" ht="20">
      <c r="A25" s="154" t="s">
        <v>145</v>
      </c>
      <c r="B25" s="302" t="str">
        <f ca="1">IF(LEN(A25)=0,"",INDEX('Smelter Look-up'!$A:$A,MATCH($A25,'Smelter Look-up'!$E:$E,0)))</f>
        <v>Cobalt</v>
      </c>
      <c r="C25" s="151" t="str">
        <f ca="1">IF(LEN(A25)=0,"",INDEX('Smelter Look-up'!$C:$C,MATCH($A25,'Smelter Look-up'!$E:$E,0)))</f>
        <v>Hunan CNGR New Energy Science &amp; Technology Co., Ltd.</v>
      </c>
      <c r="D25" s="148"/>
      <c r="E25" s="148" t="str">
        <f ca="1">IF(ISERROR($V25),"",OFFSET('Smelter Look-up'!$D$4,$V25-4,0)&amp;"")</f>
        <v>CHINA</v>
      </c>
      <c r="F25" s="148" t="str">
        <f ca="1">IF(ISERROR($V25),"",OFFSET('Smelter Look-up'!$E$4,$V25-4,0))</f>
        <v>CID003411</v>
      </c>
      <c r="G25" s="148" t="str">
        <f ca="1">IF(C25=$X$4,"Enter smelter details",IF(ISERROR($V25),"",OFFSET('Smelter Look-up'!$F$4,$V25-4,0)))</f>
        <v>RMI</v>
      </c>
      <c r="H25" s="204">
        <f ca="1">IF(ISERROR($V25),"",OFFSET('Smelter Look-up'!$G$4,$V25-4,0))</f>
        <v>0</v>
      </c>
      <c r="I25" s="205" t="str">
        <f ca="1">IF(ISERROR($V25),"",OFFSET('Smelter Look-up'!$H$4,$V25-4,0))</f>
        <v>Changsha</v>
      </c>
      <c r="J25" s="205" t="str">
        <f ca="1">IF(ISERROR($V25),"",OFFSET('Smelter Look-up'!$I$4,$V25-4,0))</f>
        <v>Hunan Sheng</v>
      </c>
      <c r="K25" s="149"/>
      <c r="L25" s="149"/>
      <c r="M25" s="149"/>
      <c r="N25" s="149"/>
      <c r="O25" s="149"/>
      <c r="P25" s="207"/>
      <c r="Q25" s="150"/>
      <c r="R25" s="148" t="str">
        <f ca="1">IF(ISERROR($V25),"",OFFSET('Smelter Look-up'!$C$4,$V25-4,0)&amp;"")</f>
        <v>Hunan CNGR New Energy Science &amp; Technology Co., Ltd.</v>
      </c>
      <c r="S25" s="154" t="str">
        <f t="shared" ca="1" si="5"/>
        <v>CN</v>
      </c>
      <c r="T25" s="154" t="str">
        <f ca="1">IF(B25="","",IF(ISERROR(MATCH($J25,SorP!$B$1:$B$6261,0)),"",INDIRECT("'SorP'!$A$"&amp;MATCH($S25&amp;$J25,SorP!C:C,0))))</f>
        <v>CN-HN</v>
      </c>
      <c r="U25" s="167"/>
      <c r="V25" s="168">
        <f ca="1">IF(C25="",NA(),MATCH($B25&amp;$C25,'Smelter Look-up'!$J:$J,0))</f>
        <v>55</v>
      </c>
      <c r="X25" s="169">
        <f t="shared" ca="1" si="6"/>
        <v>0</v>
      </c>
      <c r="AB25" s="312" t="str">
        <f t="shared" ca="1" si="7"/>
        <v>Cobalt</v>
      </c>
      <c r="AC25" s="169" t="str">
        <f t="shared" ca="1" si="3"/>
        <v>Cobalt</v>
      </c>
      <c r="AD25" s="169" t="str">
        <f t="shared" ca="1" si="4"/>
        <v>Hunan CNGR New Energy Science &amp; Technology Co., Ltd.</v>
      </c>
    </row>
    <row r="26" spans="1:30" s="169" customFormat="1" ht="20">
      <c r="A26" s="154" t="s">
        <v>153</v>
      </c>
      <c r="B26" s="302" t="str">
        <f ca="1">IF(LEN(A26)=0,"",INDEX('Smelter Look-up'!$A:$A,MATCH($A26,'Smelter Look-up'!$E:$E,0)))</f>
        <v>Cobalt</v>
      </c>
      <c r="C26" s="151" t="str">
        <f ca="1">IF(LEN(A26)=0,"",INDEX('Smelter Look-up'!$C:$C,MATCH($A26,'Smelter Look-up'!$E:$E,0)))</f>
        <v>Hunan Yacheng New Energy Co., Ltd.</v>
      </c>
      <c r="D26" s="148"/>
      <c r="E26" s="148" t="str">
        <f ca="1">IF(ISERROR($V26),"",OFFSET('Smelter Look-up'!$D$4,$V26-4,0)&amp;"")</f>
        <v>CHINA</v>
      </c>
      <c r="F26" s="148" t="str">
        <f ca="1">IF(ISERROR($V26),"",OFFSET('Smelter Look-up'!$E$4,$V26-4,0))</f>
        <v>CID003404</v>
      </c>
      <c r="G26" s="148" t="str">
        <f ca="1">IF(C26=$X$4,"Enter smelter details",IF(ISERROR($V26),"",OFFSET('Smelter Look-up'!$F$4,$V26-4,0)))</f>
        <v>RMI</v>
      </c>
      <c r="H26" s="204">
        <f ca="1">IF(ISERROR($V26),"",OFFSET('Smelter Look-up'!$G$4,$V26-4,0))</f>
        <v>0</v>
      </c>
      <c r="I26" s="205" t="str">
        <f ca="1">IF(ISERROR($V26),"",OFFSET('Smelter Look-up'!$H$4,$V26-4,0))</f>
        <v>Changsha</v>
      </c>
      <c r="J26" s="205" t="str">
        <f ca="1">IF(ISERROR($V26),"",OFFSET('Smelter Look-up'!$I$4,$V26-4,0))</f>
        <v>Hunan Sheng</v>
      </c>
      <c r="K26" s="149"/>
      <c r="L26" s="149"/>
      <c r="M26" s="149"/>
      <c r="N26" s="149"/>
      <c r="O26" s="149"/>
      <c r="P26" s="207"/>
      <c r="Q26" s="150"/>
      <c r="R26" s="148" t="str">
        <f ca="1">IF(ISERROR($V26),"",OFFSET('Smelter Look-up'!$C$4,$V26-4,0)&amp;"")</f>
        <v>Hunan Yacheng New Energy Co., Ltd.</v>
      </c>
      <c r="S26" s="154" t="str">
        <f t="shared" ca="1" si="5"/>
        <v>CN</v>
      </c>
      <c r="T26" s="154" t="str">
        <f ca="1">IF(B26="","",IF(ISERROR(MATCH($J26,SorP!$B$1:$B$6261,0)),"",INDIRECT("'SorP'!$A$"&amp;MATCH($S26&amp;$J26,SorP!C:C,0))))</f>
        <v>CN-HN</v>
      </c>
      <c r="U26" s="167"/>
      <c r="V26" s="168">
        <f ca="1">IF(C26="",NA(),MATCH($B26&amp;$C26,'Smelter Look-up'!$J:$J,0))</f>
        <v>60</v>
      </c>
      <c r="X26" s="169">
        <f t="shared" ca="1" si="6"/>
        <v>0</v>
      </c>
      <c r="AB26" s="312" t="str">
        <f t="shared" ca="1" si="7"/>
        <v>Cobalt</v>
      </c>
      <c r="AC26" s="169" t="str">
        <f t="shared" ca="1" si="3"/>
        <v>Cobalt</v>
      </c>
      <c r="AD26" s="169" t="str">
        <f t="shared" ca="1" si="4"/>
        <v>Hunan Yacheng New Energy Co., Ltd.</v>
      </c>
    </row>
    <row r="27" spans="1:30" s="169" customFormat="1" ht="20">
      <c r="A27" s="154" t="s">
        <v>11799</v>
      </c>
      <c r="B27" s="302" t="str">
        <f ca="1">IF(LEN(A27)=0,"",INDEX('Smelter Look-up'!$A:$A,MATCH($A27,'Smelter Look-up'!$E:$E,0)))</f>
        <v>Cobalt</v>
      </c>
      <c r="C27" s="151" t="str">
        <f ca="1">IF(LEN(A27)=0,"",INDEX('Smelter Look-up'!$C:$C,MATCH($A27,'Smelter Look-up'!$E:$E,0)))</f>
        <v>Jiangxi Miracle Golden Tiger Cobalt Co. Ltd.</v>
      </c>
      <c r="D27" s="148"/>
      <c r="E27" s="148" t="str">
        <f ca="1">IF(ISERROR($V27),"",OFFSET('Smelter Look-up'!$D$4,$V27-4,0)&amp;"")</f>
        <v>CHINA</v>
      </c>
      <c r="F27" s="148" t="str">
        <f ca="1">IF(ISERROR($V27),"",OFFSET('Smelter Look-up'!$E$4,$V27-4,0))</f>
        <v>CID004003</v>
      </c>
      <c r="G27" s="148" t="str">
        <f ca="1">IF(C27=$X$4,"Enter smelter details",IF(ISERROR($V27),"",OFFSET('Smelter Look-up'!$F$4,$V27-4,0)))</f>
        <v>RMI</v>
      </c>
      <c r="H27" s="204">
        <f ca="1">IF(ISERROR($V27),"",OFFSET('Smelter Look-up'!$G$4,$V27-4,0))</f>
        <v>0</v>
      </c>
      <c r="I27" s="205" t="str">
        <f ca="1">IF(ISERROR($V27),"",OFFSET('Smelter Look-up'!$H$4,$V27-4,0))</f>
        <v>Ganzhou City</v>
      </c>
      <c r="J27" s="205" t="str">
        <f ca="1">IF(ISERROR($V27),"",OFFSET('Smelter Look-up'!$I$4,$V27-4,0))</f>
        <v>Jiangxi Sheng</v>
      </c>
      <c r="K27" s="149"/>
      <c r="L27" s="149"/>
      <c r="M27" s="149"/>
      <c r="N27" s="149"/>
      <c r="O27" s="149"/>
      <c r="P27" s="207"/>
      <c r="Q27" s="150"/>
      <c r="R27" s="148" t="str">
        <f ca="1">IF(ISERROR($V27),"",OFFSET('Smelter Look-up'!$C$4,$V27-4,0)&amp;"")</f>
        <v>Jiangxi Miracle Golden Tiger Cobalt Co. Ltd.</v>
      </c>
      <c r="S27" s="154" t="str">
        <f t="shared" ca="1" si="5"/>
        <v>CN</v>
      </c>
      <c r="T27" s="154" t="str">
        <f ca="1">IF(B27="","",IF(ISERROR(MATCH($J27,SorP!$B$1:$B$6261,0)),"",INDIRECT("'SorP'!$A$"&amp;MATCH($S27&amp;$J27,SorP!C:C,0))))</f>
        <v>CN-JX</v>
      </c>
      <c r="U27" s="167"/>
      <c r="V27" s="168">
        <f ca="1">IF(C27="",NA(),MATCH($B27&amp;$C27,'Smelter Look-up'!$J:$J,0))</f>
        <v>75</v>
      </c>
      <c r="X27" s="169">
        <f t="shared" ca="1" si="6"/>
        <v>0</v>
      </c>
      <c r="AB27" s="312" t="str">
        <f t="shared" ca="1" si="7"/>
        <v>Cobalt</v>
      </c>
      <c r="AC27" s="169" t="str">
        <f t="shared" ca="1" si="3"/>
        <v>Cobalt</v>
      </c>
      <c r="AD27" s="169" t="str">
        <f t="shared" ca="1" si="4"/>
        <v>Jiangxi Miracle Golden Tiger Cobalt Co. Ltd.</v>
      </c>
    </row>
    <row r="28" spans="1:30" s="169" customFormat="1" ht="20">
      <c r="A28" s="154" t="s">
        <v>11868</v>
      </c>
      <c r="B28" s="302" t="str">
        <f ca="1">IF(LEN(A28)=0,"",INDEX('Smelter Look-up'!$A:$A,MATCH($A28,'Smelter Look-up'!$E:$E,0)))</f>
        <v>Cobalt</v>
      </c>
      <c r="C28" s="151" t="str">
        <f ca="1">IF(LEN(A28)=0,"",INDEX('Smelter Look-up'!$C:$C,MATCH($A28,'Smelter Look-up'!$E:$E,0)))</f>
        <v>Lianyou Resources Co., Ltd.</v>
      </c>
      <c r="D28" s="148"/>
      <c r="E28" s="148" t="str">
        <f ca="1">IF(ISERROR($V28),"",OFFSET('Smelter Look-up'!$D$4,$V28-4,0)&amp;"")</f>
        <v>TAIWAN, PROVINCE OF CHINA</v>
      </c>
      <c r="F28" s="148" t="str">
        <f ca="1">IF(ISERROR($V28),"",OFFSET('Smelter Look-up'!$E$4,$V28-4,0))</f>
        <v>CID004393</v>
      </c>
      <c r="G28" s="148" t="str">
        <f ca="1">IF(C28=$X$4,"Enter smelter details",IF(ISERROR($V28),"",OFFSET('Smelter Look-up'!$F$4,$V28-4,0)))</f>
        <v>RMI</v>
      </c>
      <c r="H28" s="204">
        <f ca="1">IF(ISERROR($V28),"",OFFSET('Smelter Look-up'!$G$4,$V28-4,0))</f>
        <v>0</v>
      </c>
      <c r="I28" s="205" t="str">
        <f ca="1">IF(ISERROR($V28),"",OFFSET('Smelter Look-up'!$H$4,$V28-4,0))</f>
        <v>Wujie</v>
      </c>
      <c r="J28" s="205" t="str">
        <f ca="1">IF(ISERROR($V28),"",OFFSET('Smelter Look-up'!$I$4,$V28-4,0))</f>
        <v>Yilan</v>
      </c>
      <c r="K28" s="149"/>
      <c r="L28" s="149"/>
      <c r="M28" s="149"/>
      <c r="N28" s="149"/>
      <c r="O28" s="149"/>
      <c r="P28" s="207"/>
      <c r="Q28" s="150"/>
      <c r="R28" s="148" t="str">
        <f ca="1">IF(ISERROR($V28),"",OFFSET('Smelter Look-up'!$C$4,$V28-4,0)&amp;"")</f>
        <v>Lianyou Resources Co., Ltd.</v>
      </c>
      <c r="S28" s="154" t="str">
        <f t="shared" ca="1" si="5"/>
        <v>TW</v>
      </c>
      <c r="T28" s="154" t="str">
        <f ca="1">IF(B28="","",IF(ISERROR(MATCH($J28,SorP!$B$1:$B$6261,0)),"",INDIRECT("'SorP'!$A$"&amp;MATCH($S28&amp;$J28,SorP!C:C,0))))</f>
        <v>TW-ILA</v>
      </c>
      <c r="U28" s="167"/>
      <c r="V28" s="168">
        <f ca="1">IF(C28="",NA(),MATCH($B28&amp;$C28,'Smelter Look-up'!$J:$J,0))</f>
        <v>94</v>
      </c>
      <c r="X28" s="169">
        <f t="shared" ca="1" si="6"/>
        <v>0</v>
      </c>
      <c r="AB28" s="312" t="str">
        <f t="shared" ca="1" si="7"/>
        <v>Cobalt</v>
      </c>
      <c r="AC28" s="169" t="str">
        <f t="shared" ca="1" si="3"/>
        <v>Cobalt</v>
      </c>
      <c r="AD28" s="169" t="str">
        <f t="shared" ca="1" si="4"/>
        <v>Lianyou Resources Co., Ltd.</v>
      </c>
    </row>
    <row r="29" spans="1:30" s="169" customFormat="1" ht="20">
      <c r="A29" s="154" t="s">
        <v>241</v>
      </c>
      <c r="B29" s="302" t="str">
        <f ca="1">IF(LEN(A29)=0,"",INDEX('Smelter Look-up'!$A:$A,MATCH($A29,'Smelter Look-up'!$E:$E,0)))</f>
        <v>Cobalt</v>
      </c>
      <c r="C29" s="151" t="str">
        <f ca="1">IF(LEN(A29)=0,"",INDEX('Smelter Look-up'!$C:$C,MATCH($A29,'Smelter Look-up'!$E:$E,0)))</f>
        <v>Port Colborne Refinery</v>
      </c>
      <c r="D29" s="148"/>
      <c r="E29" s="148" t="str">
        <f ca="1">IF(ISERROR($V29),"",OFFSET('Smelter Look-up'!$D$4,$V29-4,0)&amp;"")</f>
        <v>CANADA</v>
      </c>
      <c r="F29" s="148" t="str">
        <f ca="1">IF(ISERROR($V29),"",OFFSET('Smelter Look-up'!$E$4,$V29-4,0))</f>
        <v>CID003239</v>
      </c>
      <c r="G29" s="148" t="str">
        <f ca="1">IF(C29=$X$4,"Enter smelter details",IF(ISERROR($V29),"",OFFSET('Smelter Look-up'!$F$4,$V29-4,0)))</f>
        <v>RMI</v>
      </c>
      <c r="H29" s="204">
        <f ca="1">IF(ISERROR($V29),"",OFFSET('Smelter Look-up'!$G$4,$V29-4,0))</f>
        <v>0</v>
      </c>
      <c r="I29" s="205" t="str">
        <f ca="1">IF(ISERROR($V29),"",OFFSET('Smelter Look-up'!$H$4,$V29-4,0))</f>
        <v>Port Colborne</v>
      </c>
      <c r="J29" s="205" t="str">
        <f ca="1">IF(ISERROR($V29),"",OFFSET('Smelter Look-up'!$I$4,$V29-4,0))</f>
        <v>Ontario</v>
      </c>
      <c r="K29" s="149"/>
      <c r="L29" s="149"/>
      <c r="M29" s="149"/>
      <c r="N29" s="149"/>
      <c r="O29" s="149"/>
      <c r="P29" s="207"/>
      <c r="Q29" s="150"/>
      <c r="R29" s="148" t="str">
        <f ca="1">IF(ISERROR($V29),"",OFFSET('Smelter Look-up'!$C$4,$V29-4,0)&amp;"")</f>
        <v>Port Colborne Refinery</v>
      </c>
      <c r="S29" s="154" t="str">
        <f t="shared" ca="1" si="5"/>
        <v>CA</v>
      </c>
      <c r="T29" s="154" t="str">
        <f ca="1">IF(B29="","",IF(ISERROR(MATCH($J29,SorP!$B$1:$B$6261,0)),"",INDIRECT("'SorP'!$A$"&amp;MATCH($S29&amp;$J29,SorP!C:C,0))))</f>
        <v>CA-ON</v>
      </c>
      <c r="U29" s="167"/>
      <c r="V29" s="168">
        <f ca="1">IF(C29="",NA(),MATCH($B29&amp;$C29,'Smelter Look-up'!$J:$J,0))</f>
        <v>129</v>
      </c>
      <c r="X29" s="169">
        <f t="shared" ca="1" si="6"/>
        <v>0</v>
      </c>
      <c r="AB29" s="312" t="str">
        <f t="shared" ca="1" si="7"/>
        <v>Cobalt</v>
      </c>
      <c r="AC29" s="169" t="str">
        <f t="shared" ca="1" si="3"/>
        <v>Cobalt</v>
      </c>
      <c r="AD29" s="169" t="str">
        <f t="shared" ca="1" si="4"/>
        <v>Port Colborne Refinery</v>
      </c>
    </row>
    <row r="30" spans="1:30" s="169" customFormat="1" ht="20">
      <c r="A30" s="154" t="s">
        <v>260</v>
      </c>
      <c r="B30" s="302" t="str">
        <f ca="1">IF(LEN(A30)=0,"",INDEX('Smelter Look-up'!$A:$A,MATCH($A30,'Smelter Look-up'!$E:$E,0)))</f>
        <v>Cobalt</v>
      </c>
      <c r="C30" s="151" t="str">
        <f ca="1">IF(LEN(A30)=0,"",INDEX('Smelter Look-up'!$C:$C,MATCH($A30,'Smelter Look-up'!$E:$E,0)))</f>
        <v>SungEel HiTech Co., Ltd.</v>
      </c>
      <c r="D30" s="148"/>
      <c r="E30" s="148" t="str">
        <f ca="1">IF(ISERROR($V30),"",OFFSET('Smelter Look-up'!$D$4,$V30-4,0)&amp;"")</f>
        <v>KOREA, REPUBLIC OF</v>
      </c>
      <c r="F30" s="148" t="str">
        <f ca="1">IF(ISERROR($V30),"",OFFSET('Smelter Look-up'!$E$4,$V30-4,0))</f>
        <v>CID003338</v>
      </c>
      <c r="G30" s="148" t="str">
        <f ca="1">IF(C30=$X$4,"Enter smelter details",IF(ISERROR($V30),"",OFFSET('Smelter Look-up'!$F$4,$V30-4,0)))</f>
        <v>RMI</v>
      </c>
      <c r="H30" s="204">
        <f ca="1">IF(ISERROR($V30),"",OFFSET('Smelter Look-up'!$G$4,$V30-4,0))</f>
        <v>0</v>
      </c>
      <c r="I30" s="205" t="str">
        <f ca="1">IF(ISERROR($V30),"",OFFSET('Smelter Look-up'!$H$4,$V30-4,0))</f>
        <v>Gunsan-si</v>
      </c>
      <c r="J30" s="205" t="str">
        <f ca="1">IF(ISERROR($V30),"",OFFSET('Smelter Look-up'!$I$4,$V30-4,0))</f>
        <v>Jeollabuk-do</v>
      </c>
      <c r="K30" s="149"/>
      <c r="L30" s="149"/>
      <c r="M30" s="149"/>
      <c r="N30" s="149"/>
      <c r="O30" s="149"/>
      <c r="P30" s="207"/>
      <c r="Q30" s="150"/>
      <c r="R30" s="148" t="str">
        <f ca="1">IF(ISERROR($V30),"",OFFSET('Smelter Look-up'!$C$4,$V30-4,0)&amp;"")</f>
        <v>SungEel HiTech Co., Ltd.</v>
      </c>
      <c r="S30" s="154" t="str">
        <f t="shared" ca="1" si="5"/>
        <v>KR</v>
      </c>
      <c r="T30" s="154" t="str">
        <f ca="1">IF(B30="","",IF(ISERROR(MATCH($J30,SorP!$B$1:$B$6261,0)),"",INDIRECT("'SorP'!$A$"&amp;MATCH($S30&amp;$J30,SorP!C:C,0))))</f>
        <v>KR-45</v>
      </c>
      <c r="U30" s="167"/>
      <c r="V30" s="168">
        <f ca="1">IF(C30="",NA(),MATCH($B30&amp;$C30,'Smelter Look-up'!$J:$J,0))</f>
        <v>149</v>
      </c>
      <c r="X30" s="169">
        <f t="shared" ca="1" si="6"/>
        <v>0</v>
      </c>
      <c r="AB30" s="312" t="str">
        <f t="shared" ca="1" si="7"/>
        <v>Cobalt</v>
      </c>
      <c r="AC30" s="169" t="str">
        <f t="shared" ca="1" si="3"/>
        <v>Cobalt</v>
      </c>
      <c r="AD30" s="169" t="str">
        <f t="shared" ca="1" si="4"/>
        <v>SungEel HiTech Co., Ltd.</v>
      </c>
    </row>
    <row r="31" spans="1:30" s="169" customFormat="1" ht="20">
      <c r="A31" s="154" t="s">
        <v>269</v>
      </c>
      <c r="B31" s="302" t="str">
        <f ca="1">IF(LEN(A31)=0,"",INDEX('Smelter Look-up'!$A:$A,MATCH($A31,'Smelter Look-up'!$E:$E,0)))</f>
        <v>Cobalt</v>
      </c>
      <c r="C31" s="151" t="str">
        <f ca="1">IF(LEN(A31)=0,"",INDEX('Smelter Look-up'!$C:$C,MATCH($A31,'Smelter Look-up'!$E:$E,0)))</f>
        <v>Umicore Olen</v>
      </c>
      <c r="D31" s="148"/>
      <c r="E31" s="148" t="str">
        <f ca="1">IF(ISERROR($V31),"",OFFSET('Smelter Look-up'!$D$4,$V31-4,0)&amp;"")</f>
        <v>BELGIUM</v>
      </c>
      <c r="F31" s="148" t="str">
        <f ca="1">IF(ISERROR($V31),"",OFFSET('Smelter Look-up'!$E$4,$V31-4,0))</f>
        <v>CID003228</v>
      </c>
      <c r="G31" s="148" t="str">
        <f ca="1">IF(C31=$X$4,"Enter smelter details",IF(ISERROR($V31),"",OFFSET('Smelter Look-up'!$F$4,$V31-4,0)))</f>
        <v>RMI</v>
      </c>
      <c r="H31" s="204">
        <f ca="1">IF(ISERROR($V31),"",OFFSET('Smelter Look-up'!$G$4,$V31-4,0))</f>
        <v>0</v>
      </c>
      <c r="I31" s="205" t="str">
        <f ca="1">IF(ISERROR($V31),"",OFFSET('Smelter Look-up'!$H$4,$V31-4,0))</f>
        <v>Olen</v>
      </c>
      <c r="J31" s="205" t="str">
        <f ca="1">IF(ISERROR($V31),"",OFFSET('Smelter Look-up'!$I$4,$V31-4,0))</f>
        <v>Antwerpen</v>
      </c>
      <c r="K31" s="149"/>
      <c r="L31" s="149"/>
      <c r="M31" s="149"/>
      <c r="N31" s="149"/>
      <c r="O31" s="149"/>
      <c r="P31" s="207"/>
      <c r="Q31" s="150"/>
      <c r="R31" s="148" t="str">
        <f ca="1">IF(ISERROR($V31),"",OFFSET('Smelter Look-up'!$C$4,$V31-4,0)&amp;"")</f>
        <v>Umicore Olen</v>
      </c>
      <c r="S31" s="154" t="str">
        <f t="shared" ca="1" si="5"/>
        <v>BE</v>
      </c>
      <c r="T31" s="154" t="str">
        <f ca="1">IF(B31="","",IF(ISERROR(MATCH($J31,SorP!$B$1:$B$6261,0)),"",INDIRECT("'SorP'!$A$"&amp;MATCH($S31&amp;$J31,SorP!C:C,0))))</f>
        <v>BE-VAN</v>
      </c>
      <c r="U31" s="167"/>
      <c r="V31" s="168">
        <f ca="1">IF(C31="",NA(),MATCH($B31&amp;$C31,'Smelter Look-up'!$J:$J,0))</f>
        <v>157</v>
      </c>
      <c r="X31" s="169">
        <f t="shared" ca="1" si="6"/>
        <v>0</v>
      </c>
      <c r="AB31" s="312" t="str">
        <f t="shared" ca="1" si="7"/>
        <v>Cobalt</v>
      </c>
      <c r="AC31" s="169" t="str">
        <f t="shared" ca="1" si="3"/>
        <v>Cobalt</v>
      </c>
      <c r="AD31" s="169" t="str">
        <f t="shared" ca="1" si="4"/>
        <v>Umicore Olen</v>
      </c>
    </row>
    <row r="32" spans="1:30" s="169" customFormat="1" ht="20">
      <c r="A32" s="154" t="s">
        <v>226</v>
      </c>
      <c r="B32" s="302" t="str">
        <f ca="1">IF(LEN(A32)=0,"",INDEX('Smelter Look-up'!$A:$A,MATCH($A32,'Smelter Look-up'!$E:$E,0)))</f>
        <v>Cobalt</v>
      </c>
      <c r="C32" s="151" t="str">
        <f ca="1">IF(LEN(A32)=0,"",INDEX('Smelter Look-up'!$C:$C,MATCH($A32,'Smelter Look-up'!$E:$E,0)))</f>
        <v>ZHEJIANG NEW ERA ZHONGNENG TECHNOLOGY CO., LTD.</v>
      </c>
      <c r="D32" s="148"/>
      <c r="E32" s="148" t="str">
        <f ca="1">IF(ISERROR($V32),"",OFFSET('Smelter Look-up'!$D$4,$V32-4,0)&amp;"")</f>
        <v>CHINA</v>
      </c>
      <c r="F32" s="148" t="str">
        <f ca="1">IF(ISERROR($V32),"",OFFSET('Smelter Look-up'!$E$4,$V32-4,0))</f>
        <v>CID003398</v>
      </c>
      <c r="G32" s="148" t="str">
        <f ca="1">IF(C32=$X$4,"Enter smelter details",IF(ISERROR($V32),"",OFFSET('Smelter Look-up'!$F$4,$V32-4,0)))</f>
        <v>RMI</v>
      </c>
      <c r="H32" s="204">
        <f ca="1">IF(ISERROR($V32),"",OFFSET('Smelter Look-up'!$G$4,$V32-4,0))</f>
        <v>0</v>
      </c>
      <c r="I32" s="205" t="str">
        <f ca="1">IF(ISERROR($V32),"",OFFSET('Smelter Look-up'!$H$4,$V32-4,0))</f>
        <v>Shaoxing</v>
      </c>
      <c r="J32" s="205" t="str">
        <f ca="1">IF(ISERROR($V32),"",OFFSET('Smelter Look-up'!$I$4,$V32-4,0))</f>
        <v>Zhejiang Sheng</v>
      </c>
      <c r="K32" s="149"/>
      <c r="L32" s="149"/>
      <c r="M32" s="149"/>
      <c r="N32" s="149"/>
      <c r="O32" s="149"/>
      <c r="P32" s="207"/>
      <c r="Q32" s="150"/>
      <c r="R32" s="148" t="str">
        <f ca="1">IF(ISERROR($V32),"",OFFSET('Smelter Look-up'!$C$4,$V32-4,0)&amp;"")</f>
        <v>ZHEJIANG NEW ERA ZHONGNENG TECHNOLOGY CO., LTD.</v>
      </c>
      <c r="S32" s="154" t="str">
        <f t="shared" ca="1" si="5"/>
        <v>CN</v>
      </c>
      <c r="T32" s="154" t="str">
        <f ca="1">IF(B32="","",IF(ISERROR(MATCH($J32,SorP!$B$1:$B$6261,0)),"",INDIRECT("'SorP'!$A$"&amp;MATCH($S32&amp;$J32,SorP!C:C,0))))</f>
        <v>CN-ZJ</v>
      </c>
      <c r="U32" s="167"/>
      <c r="V32" s="168">
        <f ca="1">IF(C32="",NA(),MATCH($B32&amp;$C32,'Smelter Look-up'!$J:$J,0))</f>
        <v>176</v>
      </c>
      <c r="X32" s="169">
        <f t="shared" ca="1" si="6"/>
        <v>0</v>
      </c>
      <c r="AB32" s="312" t="str">
        <f t="shared" ca="1" si="7"/>
        <v>Cobalt</v>
      </c>
      <c r="AC32" s="169" t="str">
        <f t="shared" ca="1" si="3"/>
        <v>Cobalt</v>
      </c>
      <c r="AD32" s="169" t="str">
        <f t="shared" ca="1" si="4"/>
        <v>ZHEJIANG NEW ERA ZHONGNENG TECHNOLOGY CO., LTD.</v>
      </c>
    </row>
    <row r="33" spans="1:30" s="169" customFormat="1" ht="20">
      <c r="A33" s="154" t="s">
        <v>18341</v>
      </c>
      <c r="B33" s="302" t="str">
        <f ca="1">IF(LEN(A33)=0,"",INDEX('Smelter Look-up'!$A:$A,MATCH($A33,'Smelter Look-up'!$E:$E,0)))</f>
        <v>Nickel</v>
      </c>
      <c r="C33" s="151" t="str">
        <f ca="1">IF(LEN(A33)=0,"",INDEX('Smelter Look-up'!$C:$C,MATCH($A33,'Smelter Look-up'!$E:$E,0)))</f>
        <v>Guizhou CNGR Resource Recycling Industry Development Co., Ltd.</v>
      </c>
      <c r="D33" s="148"/>
      <c r="E33" s="148" t="str">
        <f ca="1">IF(ISERROR($V33),"",OFFSET('Smelter Look-up'!$D$4,$V33-4,0)&amp;"")</f>
        <v>CHINA</v>
      </c>
      <c r="F33" s="148" t="str">
        <f ca="1">IF(ISERROR($V33),"",OFFSET('Smelter Look-up'!$E$4,$V33-4,0))</f>
        <v>CID005061</v>
      </c>
      <c r="G33" s="148" t="str">
        <f ca="1">IF(C33=$X$4,"Enter smelter details",IF(ISERROR($V33),"",OFFSET('Smelter Look-up'!$F$4,$V33-4,0)))</f>
        <v>RMI</v>
      </c>
      <c r="H33" s="204">
        <f ca="1">IF(ISERROR($V33),"",OFFSET('Smelter Look-up'!$G$4,$V33-4,0))</f>
        <v>0</v>
      </c>
      <c r="I33" s="205" t="str">
        <f ca="1">IF(ISERROR($V33),"",OFFSET('Smelter Look-up'!$H$4,$V33-4,0))</f>
        <v>Tongren</v>
      </c>
      <c r="J33" s="205" t="str">
        <f ca="1">IF(ISERROR($V33),"",OFFSET('Smelter Look-up'!$I$4,$V33-4,0))</f>
        <v>Guizhou Sheng</v>
      </c>
      <c r="K33" s="149"/>
      <c r="L33" s="149"/>
      <c r="M33" s="149"/>
      <c r="N33" s="149"/>
      <c r="O33" s="149"/>
      <c r="P33" s="207"/>
      <c r="Q33" s="150"/>
      <c r="R33" s="148" t="str">
        <f ca="1">IF(ISERROR($V33),"",OFFSET('Smelter Look-up'!$C$4,$V33-4,0)&amp;"")</f>
        <v>Guizhou CNGR Resource Recycling Industry Development Co., Ltd.</v>
      </c>
      <c r="S33" s="154" t="str">
        <f t="shared" ca="1" si="5"/>
        <v>CN</v>
      </c>
      <c r="T33" s="154" t="str">
        <f ca="1">IF(B33="","",IF(ISERROR(MATCH($J33,SorP!$B$1:$B$6261,0)),"",INDIRECT("'SorP'!$A$"&amp;MATCH($S33&amp;$J33,SorP!C:C,0))))</f>
        <v>CN-GZ</v>
      </c>
      <c r="U33" s="167"/>
      <c r="V33" s="168">
        <f ca="1">IF(C33="",NA(),MATCH($B33&amp;$C33,'Smelter Look-up'!$J:$J,0))</f>
        <v>531</v>
      </c>
      <c r="X33" s="169">
        <f t="shared" ca="1" si="6"/>
        <v>0</v>
      </c>
      <c r="AB33" s="312" t="str">
        <f t="shared" ca="1" si="7"/>
        <v>Nickel</v>
      </c>
      <c r="AC33" s="169" t="str">
        <f t="shared" ca="1" si="3"/>
        <v>Nickel</v>
      </c>
      <c r="AD33" s="169" t="str">
        <f t="shared" ca="1" si="4"/>
        <v>Guizhou CNGR Resource Recycling Industry Development Co., Ltd.</v>
      </c>
    </row>
    <row r="34" spans="1:30" s="169" customFormat="1" ht="20">
      <c r="A34" s="154" t="s">
        <v>18350</v>
      </c>
      <c r="B34" s="302" t="str">
        <f ca="1">IF(LEN(A34)=0,"",INDEX('Smelter Look-up'!$A:$A,MATCH($A34,'Smelter Look-up'!$E:$E,0)))</f>
        <v>Nickel</v>
      </c>
      <c r="C34" s="151" t="str">
        <f ca="1">IF(LEN(A34)=0,"",INDEX('Smelter Look-up'!$C:$C,MATCH($A34,'Smelter Look-up'!$E:$E,0)))</f>
        <v>Impala Platinum - Base Metal Refinery (BMR)</v>
      </c>
      <c r="D34" s="148"/>
      <c r="E34" s="148" t="str">
        <f ca="1">IF(ISERROR($V34),"",OFFSET('Smelter Look-up'!$D$4,$V34-4,0)&amp;"")</f>
        <v>SOUTH AFRICA</v>
      </c>
      <c r="F34" s="148" t="str">
        <f ca="1">IF(ISERROR($V34),"",OFFSET('Smelter Look-up'!$E$4,$V34-4,0))</f>
        <v>CID004606</v>
      </c>
      <c r="G34" s="148" t="str">
        <f ca="1">IF(C34=$X$4,"Enter smelter details",IF(ISERROR($V34),"",OFFSET('Smelter Look-up'!$F$4,$V34-4,0)))</f>
        <v>RMI</v>
      </c>
      <c r="H34" s="204">
        <f ca="1">IF(ISERROR($V34),"",OFFSET('Smelter Look-up'!$G$4,$V34-4,0))</f>
        <v>0</v>
      </c>
      <c r="I34" s="205" t="str">
        <f ca="1">IF(ISERROR($V34),"",OFFSET('Smelter Look-up'!$H$4,$V34-4,0))</f>
        <v>Springs</v>
      </c>
      <c r="J34" s="205" t="str">
        <f ca="1">IF(ISERROR($V34),"",OFFSET('Smelter Look-up'!$I$4,$V34-4,0))</f>
        <v>Gauteng</v>
      </c>
      <c r="K34" s="149"/>
      <c r="L34" s="149"/>
      <c r="M34" s="149"/>
      <c r="N34" s="149"/>
      <c r="O34" s="149"/>
      <c r="P34" s="207"/>
      <c r="Q34" s="150"/>
      <c r="R34" s="148" t="str">
        <f ca="1">IF(ISERROR($V34),"",OFFSET('Smelter Look-up'!$C$4,$V34-4,0)&amp;"")</f>
        <v>Impala Platinum - Base Metal Refinery (BMR)</v>
      </c>
      <c r="S34" s="154" t="str">
        <f t="shared" ca="1" si="5"/>
        <v>ZA</v>
      </c>
      <c r="T34" s="154" t="str">
        <f ca="1">IF(B34="","",IF(ISERROR(MATCH($J34,SorP!$B$1:$B$6261,0)),"",INDIRECT("'SorP'!$A$"&amp;MATCH($S34&amp;$J34,SorP!C:C,0))))</f>
        <v>ZA-GP</v>
      </c>
      <c r="U34" s="167"/>
      <c r="V34" s="168">
        <f ca="1">IF(C34="",NA(),MATCH($B34&amp;$C34,'Smelter Look-up'!$J:$J,0))</f>
        <v>540</v>
      </c>
      <c r="X34" s="169">
        <f t="shared" ca="1" si="6"/>
        <v>0</v>
      </c>
      <c r="AB34" s="312" t="str">
        <f t="shared" ca="1" si="7"/>
        <v>Nickel</v>
      </c>
      <c r="AC34" s="169" t="str">
        <f t="shared" ca="1" si="3"/>
        <v>Nickel</v>
      </c>
      <c r="AD34" s="169" t="str">
        <f t="shared" ca="1" si="4"/>
        <v>Impala Platinum - Base Metal Refinery (BMR)</v>
      </c>
    </row>
    <row r="35" spans="1:30" s="169" customFormat="1" ht="20">
      <c r="A35" s="154" t="s">
        <v>18352</v>
      </c>
      <c r="B35" s="302" t="str">
        <f ca="1">IF(LEN(A35)=0,"",INDEX('Smelter Look-up'!$A:$A,MATCH($A35,'Smelter Look-up'!$E:$E,0)))</f>
        <v>Nickel</v>
      </c>
      <c r="C35" s="151" t="str">
        <f ca="1">IF(LEN(A35)=0,"",INDEX('Smelter Look-up'!$C:$C,MATCH($A35,'Smelter Look-up'!$E:$E,0)))</f>
        <v>Jiangmen Chancsun Umicore Industry Co.,Ltd</v>
      </c>
      <c r="D35" s="148"/>
      <c r="E35" s="148" t="str">
        <f ca="1">IF(ISERROR($V35),"",OFFSET('Smelter Look-up'!$D$4,$V35-4,0)&amp;"")</f>
        <v>CHINA</v>
      </c>
      <c r="F35" s="148" t="str">
        <f ca="1">IF(ISERROR($V35),"",OFFSET('Smelter Look-up'!$E$4,$V35-4,0))</f>
        <v>CID004708</v>
      </c>
      <c r="G35" s="148" t="str">
        <f ca="1">IF(C35=$X$4,"Enter smelter details",IF(ISERROR($V35),"",OFFSET('Smelter Look-up'!$F$4,$V35-4,0)))</f>
        <v>RMI</v>
      </c>
      <c r="H35" s="204">
        <f ca="1">IF(ISERROR($V35),"",OFFSET('Smelter Look-up'!$G$4,$V35-4,0))</f>
        <v>0</v>
      </c>
      <c r="I35" s="205" t="str">
        <f ca="1">IF(ISERROR($V35),"",OFFSET('Smelter Look-up'!$H$4,$V35-4,0))</f>
        <v>Jiangmen</v>
      </c>
      <c r="J35" s="205" t="str">
        <f ca="1">IF(ISERROR($V35),"",OFFSET('Smelter Look-up'!$I$4,$V35-4,0))</f>
        <v>Guangdong Sheng</v>
      </c>
      <c r="K35" s="149"/>
      <c r="L35" s="149"/>
      <c r="M35" s="149"/>
      <c r="N35" s="149"/>
      <c r="O35" s="149"/>
      <c r="P35" s="207"/>
      <c r="Q35" s="150"/>
      <c r="R35" s="148" t="str">
        <f ca="1">IF(ISERROR($V35),"",OFFSET('Smelter Look-up'!$C$4,$V35-4,0)&amp;"")</f>
        <v>Jiangmen Chancsun Umicore Industry Co.,Ltd</v>
      </c>
      <c r="S35" s="154" t="str">
        <f t="shared" ca="1" si="5"/>
        <v>CN</v>
      </c>
      <c r="T35" s="154" t="str">
        <f ca="1">IF(B35="","",IF(ISERROR(MATCH($J35,SorP!$B$1:$B$6261,0)),"",INDIRECT("'SorP'!$A$"&amp;MATCH($S35&amp;$J35,SorP!C:C,0))))</f>
        <v>CN-GD</v>
      </c>
      <c r="U35" s="167"/>
      <c r="V35" s="168">
        <f ca="1">IF(C35="",NA(),MATCH($B35&amp;$C35,'Smelter Look-up'!$J:$J,0))</f>
        <v>546</v>
      </c>
      <c r="X35" s="169">
        <f t="shared" ca="1" si="6"/>
        <v>0</v>
      </c>
      <c r="AB35" s="312" t="str">
        <f t="shared" ca="1" si="7"/>
        <v>Nickel</v>
      </c>
      <c r="AC35" s="169" t="str">
        <f t="shared" ca="1" si="3"/>
        <v>Nickel</v>
      </c>
      <c r="AD35" s="169" t="str">
        <f t="shared" ca="1" si="4"/>
        <v>Jiangmen Chancsun Umicore Industry Co.,Ltd</v>
      </c>
    </row>
    <row r="36" spans="1:30" s="169" customFormat="1" ht="20">
      <c r="A36" s="154" t="s">
        <v>18673</v>
      </c>
      <c r="B36" s="302" t="str">
        <f ca="1">IF(LEN(A36)=0,"",INDEX('Smelter Look-up'!$A:$A,MATCH($A36,'Smelter Look-up'!$E:$E,0)))</f>
        <v>Cobalt</v>
      </c>
      <c r="C36" s="151" t="str">
        <f ca="1">IF(LEN(A36)=0,"",INDEX('Smelter Look-up'!$C:$C,MATCH($A36,'Smelter Look-up'!$E:$E,0)))</f>
        <v>GanZhou Yihao Umicore Industries Co., Ltd</v>
      </c>
      <c r="D36" s="148"/>
      <c r="E36" s="148" t="str">
        <f ca="1">IF(ISERROR($V36),"",OFFSET('Smelter Look-up'!$D$4,$V36-4,0)&amp;"")</f>
        <v>CHINA</v>
      </c>
      <c r="F36" s="148" t="str">
        <f ca="1">IF(ISERROR($V36),"",OFFSET('Smelter Look-up'!$E$4,$V36-4,0))</f>
        <v>CID003227</v>
      </c>
      <c r="G36" s="148" t="str">
        <f ca="1">IF(C36=$X$4,"Enter smelter details",IF(ISERROR($V36),"",OFFSET('Smelter Look-up'!$F$4,$V36-4,0)))</f>
        <v>RMI</v>
      </c>
      <c r="H36" s="204">
        <f ca="1">IF(ISERROR($V36),"",OFFSET('Smelter Look-up'!$G$4,$V36-4,0))</f>
        <v>0</v>
      </c>
      <c r="I36" s="205" t="str">
        <f ca="1">IF(ISERROR($V36),"",OFFSET('Smelter Look-up'!$H$4,$V36-4,0))</f>
        <v>Ganzhou</v>
      </c>
      <c r="J36" s="205" t="str">
        <f ca="1">IF(ISERROR($V36),"",OFFSET('Smelter Look-up'!$I$4,$V36-4,0))</f>
        <v>Jiangxi Sheng</v>
      </c>
      <c r="K36" s="149"/>
      <c r="L36" s="149"/>
      <c r="M36" s="149"/>
      <c r="N36" s="149"/>
      <c r="O36" s="149"/>
      <c r="P36" s="207"/>
      <c r="Q36" s="150"/>
      <c r="R36" s="148" t="str">
        <f ca="1">IF(ISERROR($V36),"",OFFSET('Smelter Look-up'!$C$4,$V36-4,0)&amp;"")</f>
        <v>GanZhou Yihao Umicore Industries Co., Ltd</v>
      </c>
      <c r="S36" s="154" t="str">
        <f t="shared" ca="1" si="5"/>
        <v>CN</v>
      </c>
      <c r="T36" s="154" t="str">
        <f ca="1">IF(B36="","",IF(ISERROR(MATCH($J36,SorP!$B$1:$B$6261,0)),"",INDIRECT("'SorP'!$A$"&amp;MATCH($S36&amp;$J36,SorP!C:C,0))))</f>
        <v>CN-JX</v>
      </c>
      <c r="U36" s="167"/>
      <c r="V36" s="168">
        <f ca="1">IF(C36="",NA(),MATCH($B36&amp;$C36,'Smelter Look-up'!$J:$J,0))</f>
        <v>40</v>
      </c>
      <c r="X36" s="169">
        <f t="shared" ca="1" si="6"/>
        <v>0</v>
      </c>
      <c r="AB36" s="312" t="str">
        <f t="shared" ca="1" si="7"/>
        <v>Cobalt</v>
      </c>
      <c r="AC36" s="169" t="str">
        <f t="shared" ca="1" si="3"/>
        <v>Cobalt</v>
      </c>
      <c r="AD36" s="169" t="str">
        <f t="shared" ca="1" si="4"/>
        <v>GanZhou Yihao Umicore Industries Co., Ltd</v>
      </c>
    </row>
    <row r="37" spans="1:30" s="169" customFormat="1" ht="20">
      <c r="A37" s="154" t="s">
        <v>18162</v>
      </c>
      <c r="B37" s="302" t="str">
        <f ca="1">IF(LEN(A37)=0,"",INDEX('Smelter Look-up'!$A:$A,MATCH($A37,'Smelter Look-up'!$E:$E,0)))</f>
        <v>Copper</v>
      </c>
      <c r="C37" s="151" t="str">
        <f ca="1">IF(LEN(A37)=0,"",INDEX('Smelter Look-up'!$C:$C,MATCH($A37,'Smelter Look-up'!$E:$E,0)))</f>
        <v>Impala Platinum - Rustenburg Smelter</v>
      </c>
      <c r="D37" s="148"/>
      <c r="E37" s="148" t="str">
        <f ca="1">IF(ISERROR($V37),"",OFFSET('Smelter Look-up'!$D$4,$V37-4,0)&amp;"")</f>
        <v>SOUTH AFRICA</v>
      </c>
      <c r="F37" s="148" t="str">
        <f ca="1">IF(ISERROR($V37),"",OFFSET('Smelter Look-up'!$E$4,$V37-4,0))</f>
        <v>CID004613</v>
      </c>
      <c r="G37" s="148" t="str">
        <f ca="1">IF(C37=$X$4,"Enter smelter details",IF(ISERROR($V37),"",OFFSET('Smelter Look-up'!$F$4,$V37-4,0)))</f>
        <v>RMI</v>
      </c>
      <c r="H37" s="204">
        <f ca="1">IF(ISERROR($V37),"",OFFSET('Smelter Look-up'!$G$4,$V37-4,0))</f>
        <v>0</v>
      </c>
      <c r="I37" s="205" t="str">
        <f ca="1">IF(ISERROR($V37),"",OFFSET('Smelter Look-up'!$H$4,$V37-4,0))</f>
        <v>Rustenburg</v>
      </c>
      <c r="J37" s="205" t="str">
        <f ca="1">IF(ISERROR($V37),"",OFFSET('Smelter Look-up'!$I$4,$V37-4,0))</f>
        <v>North-West</v>
      </c>
      <c r="K37" s="149"/>
      <c r="L37" s="149"/>
      <c r="M37" s="149"/>
      <c r="N37" s="149"/>
      <c r="O37" s="149"/>
      <c r="P37" s="207"/>
      <c r="Q37" s="150"/>
      <c r="R37" s="148" t="str">
        <f ca="1">IF(ISERROR($V37),"",OFFSET('Smelter Look-up'!$C$4,$V37-4,0)&amp;"")</f>
        <v>Impala Platinum - Rustenburg Smelter</v>
      </c>
      <c r="S37" s="154" t="str">
        <f t="shared" ca="1" si="5"/>
        <v>ZA</v>
      </c>
      <c r="T37" s="154" t="str">
        <f ca="1">IF(B37="","",IF(ISERROR(MATCH($J37,SorP!$B$1:$B$6261,0)),"",INDIRECT("'SorP'!$A$"&amp;MATCH($S37&amp;$J37,SorP!C:C,0))))</f>
        <v>ZA-NW</v>
      </c>
      <c r="U37" s="167"/>
      <c r="V37" s="168">
        <f ca="1">IF(C37="",NA(),MATCH($B37&amp;$C37,'Smelter Look-up'!$J:$J,0))</f>
        <v>262</v>
      </c>
      <c r="X37" s="169">
        <f t="shared" ca="1" si="6"/>
        <v>0</v>
      </c>
      <c r="AB37" s="312" t="str">
        <f t="shared" ca="1" si="7"/>
        <v>Copper</v>
      </c>
      <c r="AC37" s="169" t="str">
        <f t="shared" ca="1" si="3"/>
        <v>Copper</v>
      </c>
      <c r="AD37" s="169" t="str">
        <f t="shared" ca="1" si="4"/>
        <v>Impala Platinum - Rustenburg Smelter</v>
      </c>
    </row>
    <row r="38" spans="1:30" s="169" customFormat="1" ht="20">
      <c r="A38" s="154" t="s">
        <v>18343</v>
      </c>
      <c r="B38" s="302" t="str">
        <f ca="1">IF(LEN(A38)=0,"",INDEX('Smelter Look-up'!$A:$A,MATCH($A38,'Smelter Look-up'!$E:$E,0)))</f>
        <v>Nickel</v>
      </c>
      <c r="C38" s="151" t="str">
        <f ca="1">IF(LEN(A38)=0,"",INDEX('Smelter Look-up'!$C:$C,MATCH($A38,'Smelter Look-up'!$E:$E,0)))</f>
        <v>Harima Refinery, Sumitomo Metal Mining</v>
      </c>
      <c r="D38" s="148"/>
      <c r="E38" s="148" t="str">
        <f ca="1">IF(ISERROR($V38),"",OFFSET('Smelter Look-up'!$D$4,$V38-4,0)&amp;"")</f>
        <v>JAPAN</v>
      </c>
      <c r="F38" s="148" t="str">
        <f ca="1">IF(ISERROR($V38),"",OFFSET('Smelter Look-up'!$E$4,$V38-4,0))</f>
        <v>CID003882</v>
      </c>
      <c r="G38" s="148" t="str">
        <f ca="1">IF(C38=$X$4,"Enter smelter details",IF(ISERROR($V38),"",OFFSET('Smelter Look-up'!$F$4,$V38-4,0)))</f>
        <v>RMI</v>
      </c>
      <c r="H38" s="204">
        <f ca="1">IF(ISERROR($V38),"",OFFSET('Smelter Look-up'!$G$4,$V38-4,0))</f>
        <v>0</v>
      </c>
      <c r="I38" s="205" t="str">
        <f ca="1">IF(ISERROR($V38),"",OFFSET('Smelter Look-up'!$H$4,$V38-4,0))</f>
        <v>Kako-gun</v>
      </c>
      <c r="J38" s="205" t="str">
        <f ca="1">IF(ISERROR($V38),"",OFFSET('Smelter Look-up'!$I$4,$V38-4,0))</f>
        <v>Hyôgo</v>
      </c>
      <c r="K38" s="149"/>
      <c r="L38" s="149"/>
      <c r="M38" s="149"/>
      <c r="N38" s="149"/>
      <c r="O38" s="149"/>
      <c r="P38" s="207"/>
      <c r="Q38" s="150"/>
      <c r="R38" s="148" t="str">
        <f ca="1">IF(ISERROR($V38),"",OFFSET('Smelter Look-up'!$C$4,$V38-4,0)&amp;"")</f>
        <v>Harima Refinery, Sumitomo Metal Mining</v>
      </c>
      <c r="S38" s="154" t="str">
        <f t="shared" ca="1" si="5"/>
        <v>JP</v>
      </c>
      <c r="T38" s="154" t="str">
        <f ca="1">IF(B38="","",IF(ISERROR(MATCH($J38,SorP!$B$1:$B$6261,0)),"",INDIRECT("'SorP'!$A$"&amp;MATCH($S38&amp;$J38,SorP!C:C,0))))</f>
        <v>JP-28</v>
      </c>
      <c r="U38" s="167"/>
      <c r="V38" s="168">
        <f ca="1">IF(C38="",NA(),MATCH($B38&amp;$C38,'Smelter Look-up'!$J:$J,0))</f>
        <v>534</v>
      </c>
      <c r="X38" s="169">
        <f t="shared" ca="1" si="6"/>
        <v>0</v>
      </c>
      <c r="AB38" s="312" t="str">
        <f t="shared" ca="1" si="7"/>
        <v>Nickel</v>
      </c>
      <c r="AC38" s="169" t="str">
        <f t="shared" ca="1" si="3"/>
        <v>Nickel</v>
      </c>
      <c r="AD38" s="169" t="str">
        <f t="shared" ca="1" si="4"/>
        <v>Harima Refinery, Sumitomo Metal Mining</v>
      </c>
    </row>
    <row r="39" spans="1:30" s="169" customFormat="1" ht="20">
      <c r="A39" s="154" t="s">
        <v>18349</v>
      </c>
      <c r="B39" s="302" t="str">
        <f ca="1">IF(LEN(A39)=0,"",INDEX('Smelter Look-up'!$A:$A,MATCH($A39,'Smelter Look-up'!$E:$E,0)))</f>
        <v>Nickel</v>
      </c>
      <c r="C39" s="151" t="str">
        <f ca="1">IF(LEN(A39)=0,"",INDEX('Smelter Look-up'!$C:$C,MATCH($A39,'Smelter Look-up'!$E:$E,0)))</f>
        <v>ICoNiChem Widnes Ltd</v>
      </c>
      <c r="D39" s="148"/>
      <c r="E39" s="148" t="str">
        <f ca="1">IF(ISERROR($V39),"",OFFSET('Smelter Look-up'!$D$4,$V39-4,0)&amp;"")</f>
        <v>UNITED KINGDOM OF GREAT BRITAIN AND NORTHERN IRELAND</v>
      </c>
      <c r="F39" s="148" t="str">
        <f ca="1">IF(ISERROR($V39),"",OFFSET('Smelter Look-up'!$E$4,$V39-4,0))</f>
        <v>CID004618</v>
      </c>
      <c r="G39" s="148" t="str">
        <f ca="1">IF(C39=$X$4,"Enter smelter details",IF(ISERROR($V39),"",OFFSET('Smelter Look-up'!$F$4,$V39-4,0)))</f>
        <v>RMI</v>
      </c>
      <c r="H39" s="204">
        <f ca="1">IF(ISERROR($V39),"",OFFSET('Smelter Look-up'!$G$4,$V39-4,0))</f>
        <v>0</v>
      </c>
      <c r="I39" s="205" t="str">
        <f ca="1">IF(ISERROR($V39),"",OFFSET('Smelter Look-up'!$H$4,$V39-4,0))</f>
        <v>Widnes</v>
      </c>
      <c r="J39" s="205" t="str">
        <f ca="1">IF(ISERROR($V39),"",OFFSET('Smelter Look-up'!$I$4,$V39-4,0))</f>
        <v>Cheshire West and Chester</v>
      </c>
      <c r="K39" s="149"/>
      <c r="L39" s="149"/>
      <c r="M39" s="149"/>
      <c r="N39" s="149"/>
      <c r="O39" s="149"/>
      <c r="P39" s="207"/>
      <c r="Q39" s="150"/>
      <c r="R39" s="148" t="str">
        <f ca="1">IF(ISERROR($V39),"",OFFSET('Smelter Look-up'!$C$4,$V39-4,0)&amp;"")</f>
        <v>ICoNiChem Widnes Ltd</v>
      </c>
      <c r="S39" s="154" t="str">
        <f t="shared" ca="1" si="5"/>
        <v>GB</v>
      </c>
      <c r="T39" s="154" t="str">
        <f ca="1">IF(B39="","",IF(ISERROR(MATCH($J39,SorP!$B$1:$B$6261,0)),"",INDIRECT("'SorP'!$A$"&amp;MATCH($S39&amp;$J39,SorP!C:C,0))))</f>
        <v>GB-CHW</v>
      </c>
      <c r="U39" s="167"/>
      <c r="V39" s="168">
        <f ca="1">IF(C39="",NA(),MATCH($B39&amp;$C39,'Smelter Look-up'!$J:$J,0))</f>
        <v>539</v>
      </c>
      <c r="X39" s="169">
        <f t="shared" ca="1" si="6"/>
        <v>0</v>
      </c>
      <c r="AB39" s="312" t="str">
        <f t="shared" ca="1" si="7"/>
        <v>Nickel</v>
      </c>
      <c r="AC39" s="169" t="str">
        <f t="shared" ca="1" si="3"/>
        <v>Nickel</v>
      </c>
      <c r="AD39" s="169" t="str">
        <f t="shared" ca="1" si="4"/>
        <v>ICoNiChem Widnes Ltd</v>
      </c>
    </row>
    <row r="40" spans="1:30" s="169" customFormat="1" ht="20">
      <c r="A40" s="154" t="s">
        <v>19714</v>
      </c>
      <c r="B40" s="302" t="str">
        <f ca="1">IF(LEN(A40)=0,"",INDEX('Smelter Look-up'!$A:$A,MATCH($A40,'Smelter Look-up'!$E:$E,0)))</f>
        <v>Nickel</v>
      </c>
      <c r="C40" s="151" t="str">
        <f ca="1">IF(LEN(A40)=0,"",INDEX('Smelter Look-up'!$C:$C,MATCH($A40,'Smelter Look-up'!$E:$E,0)))</f>
        <v>Quzhou Huayou Cobalt New Material Co.,Ltd.</v>
      </c>
      <c r="D40" s="148"/>
      <c r="E40" s="148" t="str">
        <f ca="1">IF(ISERROR($V40),"",OFFSET('Smelter Look-up'!$D$4,$V40-4,0)&amp;"")</f>
        <v>CHINA</v>
      </c>
      <c r="F40" s="148" t="str">
        <f ca="1">IF(ISERROR($V40),"",OFFSET('Smelter Look-up'!$E$4,$V40-4,0))</f>
        <v>CID005375</v>
      </c>
      <c r="G40" s="148" t="str">
        <f ca="1">IF(C40=$X$4,"Enter smelter details",IF(ISERROR($V40),"",OFFSET('Smelter Look-up'!$F$4,$V40-4,0)))</f>
        <v>RMI</v>
      </c>
      <c r="H40" s="204">
        <f ca="1">IF(ISERROR($V40),"",OFFSET('Smelter Look-up'!$G$4,$V40-4,0))</f>
        <v>0</v>
      </c>
      <c r="I40" s="205" t="str">
        <f ca="1">IF(ISERROR($V40),"",OFFSET('Smelter Look-up'!$H$4,$V40-4,0))</f>
        <v>Quzhou</v>
      </c>
      <c r="J40" s="205" t="str">
        <f ca="1">IF(ISERROR($V40),"",OFFSET('Smelter Look-up'!$I$4,$V40-4,0))</f>
        <v>Zhejiang Sheng</v>
      </c>
      <c r="K40" s="149"/>
      <c r="L40" s="149"/>
      <c r="M40" s="149"/>
      <c r="N40" s="149"/>
      <c r="O40" s="149"/>
      <c r="P40" s="207"/>
      <c r="Q40" s="150"/>
      <c r="R40" s="148" t="str">
        <f ca="1">IF(ISERROR($V40),"",OFFSET('Smelter Look-up'!$C$4,$V40-4,0)&amp;"")</f>
        <v>Quzhou Huayou Cobalt New Material Co.,Ltd.</v>
      </c>
      <c r="S40" s="154" t="str">
        <f t="shared" ca="1" si="5"/>
        <v>CN</v>
      </c>
      <c r="T40" s="154" t="str">
        <f ca="1">IF(B40="","",IF(ISERROR(MATCH($J40,SorP!$B$1:$B$6261,0)),"",INDIRECT("'SorP'!$A$"&amp;MATCH($S40&amp;$J40,SorP!C:C,0))))</f>
        <v>CN-ZJ</v>
      </c>
      <c r="U40" s="167"/>
      <c r="V40" s="168">
        <f ca="1">IF(C40="",NA(),MATCH($B40&amp;$C40,'Smelter Look-up'!$J:$J,0))</f>
        <v>581</v>
      </c>
      <c r="X40" s="169">
        <f t="shared" ca="1" si="6"/>
        <v>0</v>
      </c>
      <c r="AB40" s="312" t="str">
        <f t="shared" ca="1" si="7"/>
        <v>Nickel</v>
      </c>
      <c r="AC40" s="169" t="str">
        <f t="shared" ca="1" si="3"/>
        <v>Nickel</v>
      </c>
      <c r="AD40" s="169" t="str">
        <f t="shared" ca="1" si="4"/>
        <v>Quzhou Huayou Cobalt New Material Co.,Ltd.</v>
      </c>
    </row>
    <row r="41" spans="1:30" s="169" customFormat="1" ht="20">
      <c r="A41" s="154" t="s">
        <v>18660</v>
      </c>
      <c r="B41" s="302" t="str">
        <f ca="1">IF(LEN(A41)=0,"",INDEX('Smelter Look-up'!$A:$A,MATCH($A41,'Smelter Look-up'!$E:$E,0)))</f>
        <v>Nickel</v>
      </c>
      <c r="C41" s="151" t="str">
        <f ca="1">IF(LEN(A41)=0,"",INDEX('Smelter Look-up'!$C:$C,MATCH($A41,'Smelter Look-up'!$E:$E,0)))</f>
        <v>Fujian Evergreen New Energy Technology Co., Ltd.</v>
      </c>
      <c r="D41" s="148"/>
      <c r="E41" s="148" t="str">
        <f ca="1">IF(ISERROR($V41),"",OFFSET('Smelter Look-up'!$D$4,$V41-4,0)&amp;"")</f>
        <v>CHINA</v>
      </c>
      <c r="F41" s="148" t="str">
        <f ca="1">IF(ISERROR($V41),"",OFFSET('Smelter Look-up'!$E$4,$V41-4,0))</f>
        <v>CID005237</v>
      </c>
      <c r="G41" s="148" t="str">
        <f ca="1">IF(C41=$X$4,"Enter smelter details",IF(ISERROR($V41),"",OFFSET('Smelter Look-up'!$F$4,$V41-4,0)))</f>
        <v>RMI</v>
      </c>
      <c r="H41" s="204">
        <f ca="1">IF(ISERROR($V41),"",OFFSET('Smelter Look-up'!$G$4,$V41-4,0))</f>
        <v>0</v>
      </c>
      <c r="I41" s="205" t="str">
        <f ca="1">IF(ISERROR($V41),"",OFFSET('Smelter Look-up'!$H$4,$V41-4,0))</f>
        <v>Longyan City</v>
      </c>
      <c r="J41" s="205" t="str">
        <f ca="1">IF(ISERROR($V41),"",OFFSET('Smelter Look-up'!$I$4,$V41-4,0))</f>
        <v>Fujian Sheng</v>
      </c>
      <c r="K41" s="149"/>
      <c r="L41" s="149"/>
      <c r="M41" s="149"/>
      <c r="N41" s="149"/>
      <c r="O41" s="149"/>
      <c r="P41" s="207"/>
      <c r="Q41" s="150"/>
      <c r="R41" s="148" t="str">
        <f ca="1">IF(ISERROR($V41),"",OFFSET('Smelter Look-up'!$C$4,$V41-4,0)&amp;"")</f>
        <v>Fujian Evergreen New Energy Technology Co., Ltd.</v>
      </c>
      <c r="S41" s="154" t="str">
        <f t="shared" ca="1" si="5"/>
        <v>CN</v>
      </c>
      <c r="T41" s="154" t="str">
        <f ca="1">IF(B41="","",IF(ISERROR(MATCH($J41,SorP!$B$1:$B$6261,0)),"",INDIRECT("'SorP'!$A$"&amp;MATCH($S41&amp;$J41,SorP!C:C,0))))</f>
        <v>CN-FJ</v>
      </c>
      <c r="U41" s="167"/>
      <c r="V41" s="168">
        <f ca="1">IF(C41="",NA(),MATCH($B41&amp;$C41,'Smelter Look-up'!$J:$J,0))</f>
        <v>525</v>
      </c>
      <c r="X41" s="169">
        <f t="shared" ca="1" si="6"/>
        <v>0</v>
      </c>
      <c r="AB41" s="312" t="str">
        <f t="shared" ca="1" si="7"/>
        <v>Nickel</v>
      </c>
      <c r="AC41" s="169" t="str">
        <f t="shared" ca="1" si="3"/>
        <v>Nickel</v>
      </c>
      <c r="AD41" s="169" t="str">
        <f t="shared" ca="1" si="4"/>
        <v>Fujian Evergreen New Energy Technology Co., Ltd.</v>
      </c>
    </row>
    <row r="42" spans="1:30" s="169" customFormat="1" ht="20">
      <c r="A42" s="154" t="s">
        <v>18697</v>
      </c>
      <c r="B42" s="302" t="str">
        <f ca="1">IF(LEN(A42)=0,"",INDEX('Smelter Look-up'!$A:$A,MATCH($A42,'Smelter Look-up'!$E:$E,0)))</f>
        <v>Nickel</v>
      </c>
      <c r="C42" s="151" t="str">
        <f ca="1">IF(LEN(A42)=0,"",INDEX('Smelter Look-up'!$C:$C,MATCH($A42,'Smelter Look-up'!$E:$E,0)))</f>
        <v>Umicore Finland Oy</v>
      </c>
      <c r="D42" s="148"/>
      <c r="E42" s="148" t="str">
        <f ca="1">IF(ISERROR($V42),"",OFFSET('Smelter Look-up'!$D$4,$V42-4,0)&amp;"")</f>
        <v>FINLAND</v>
      </c>
      <c r="F42" s="148" t="str">
        <f ca="1">IF(ISERROR($V42),"",OFFSET('Smelter Look-up'!$E$4,$V42-4,0))</f>
        <v>CID005250</v>
      </c>
      <c r="G42" s="148" t="str">
        <f ca="1">IF(C42=$X$4,"Enter smelter details",IF(ISERROR($V42),"",OFFSET('Smelter Look-up'!$F$4,$V42-4,0)))</f>
        <v>RMI</v>
      </c>
      <c r="H42" s="204">
        <f ca="1">IF(ISERROR($V42),"",OFFSET('Smelter Look-up'!$G$4,$V42-4,0))</f>
        <v>0</v>
      </c>
      <c r="I42" s="205" t="str">
        <f ca="1">IF(ISERROR($V42),"",OFFSET('Smelter Look-up'!$H$4,$V42-4,0))</f>
        <v>Kokkola</v>
      </c>
      <c r="J42" s="205" t="str">
        <f ca="1">IF(ISERROR($V42),"",OFFSET('Smelter Look-up'!$I$4,$V42-4,0))</f>
        <v>Mellersta Österbotten</v>
      </c>
      <c r="K42" s="149"/>
      <c r="L42" s="149"/>
      <c r="M42" s="149"/>
      <c r="N42" s="149"/>
      <c r="O42" s="149"/>
      <c r="P42" s="207"/>
      <c r="Q42" s="150"/>
      <c r="R42" s="148" t="str">
        <f ca="1">IF(ISERROR($V42),"",OFFSET('Smelter Look-up'!$C$4,$V42-4,0)&amp;"")</f>
        <v>Umicore Finland Oy</v>
      </c>
      <c r="S42" s="154" t="str">
        <f t="shared" ca="1" si="5"/>
        <v>FI</v>
      </c>
      <c r="T42" s="154" t="str">
        <f ca="1">IF(B42="","",IF(ISERROR(MATCH($J42,SorP!$B$1:$B$6261,0)),"",INDIRECT("'SorP'!$A$"&amp;MATCH($S42&amp;$J42,SorP!C:C,0))))</f>
        <v>FI-07</v>
      </c>
      <c r="U42" s="167"/>
      <c r="V42" s="168">
        <f ca="1">IF(C42="",NA(),MATCH($B42&amp;$C42,'Smelter Look-up'!$J:$J,0))</f>
        <v>585</v>
      </c>
      <c r="X42" s="169">
        <f t="shared" ca="1" si="6"/>
        <v>0</v>
      </c>
      <c r="AB42" s="312" t="str">
        <f t="shared" ca="1" si="7"/>
        <v>Nickel</v>
      </c>
      <c r="AC42" s="169" t="str">
        <f t="shared" ca="1" si="3"/>
        <v>Nickel</v>
      </c>
      <c r="AD42" s="169" t="str">
        <f t="shared" ca="1" si="4"/>
        <v>Umicore Finland Oy</v>
      </c>
    </row>
    <row r="43" spans="1:30" s="169" customFormat="1" ht="20">
      <c r="A43" s="154" t="s">
        <v>18235</v>
      </c>
      <c r="B43" s="302" t="str">
        <f ca="1">IF(LEN(A43)=0,"",INDEX('Smelter Look-up'!$A:$A,MATCH($A43,'Smelter Look-up'!$E:$E,0)))</f>
        <v>Copper</v>
      </c>
      <c r="C43" s="151" t="str">
        <f ca="1">IF(LEN(A43)=0,"",INDEX('Smelter Look-up'!$C:$C,MATCH($A43,'Smelter Look-up'!$E:$E,0)))</f>
        <v>Toyo Smelter &amp; Refinery, Sumitomo Metal Mining</v>
      </c>
      <c r="D43" s="148"/>
      <c r="E43" s="148" t="str">
        <f ca="1">IF(ISERROR($V43),"",OFFSET('Smelter Look-up'!$D$4,$V43-4,0)&amp;"")</f>
        <v>JAPAN</v>
      </c>
      <c r="F43" s="148" t="str">
        <f ca="1">IF(ISERROR($V43),"",OFFSET('Smelter Look-up'!$E$4,$V43-4,0))</f>
        <v>CID003878</v>
      </c>
      <c r="G43" s="148" t="str">
        <f ca="1">IF(C43=$X$4,"Enter smelter details",IF(ISERROR($V43),"",OFFSET('Smelter Look-up'!$F$4,$V43-4,0)))</f>
        <v>RMI</v>
      </c>
      <c r="H43" s="204">
        <f ca="1">IF(ISERROR($V43),"",OFFSET('Smelter Look-up'!$G$4,$V43-4,0))</f>
        <v>0</v>
      </c>
      <c r="I43" s="205" t="str">
        <f ca="1">IF(ISERROR($V43),"",OFFSET('Smelter Look-up'!$H$4,$V43-4,0))</f>
        <v>Saijyo</v>
      </c>
      <c r="J43" s="205" t="str">
        <f ca="1">IF(ISERROR($V43),"",OFFSET('Smelter Look-up'!$I$4,$V43-4,0))</f>
        <v>Ehime</v>
      </c>
      <c r="K43" s="149"/>
      <c r="L43" s="149"/>
      <c r="M43" s="149"/>
      <c r="N43" s="149"/>
      <c r="O43" s="149"/>
      <c r="P43" s="207"/>
      <c r="Q43" s="150"/>
      <c r="R43" s="148" t="str">
        <f ca="1">IF(ISERROR($V43),"",OFFSET('Smelter Look-up'!$C$4,$V43-4,0)&amp;"")</f>
        <v>Toyo Smelter &amp; Refinery, Sumitomo Metal Mining</v>
      </c>
      <c r="S43" s="154" t="str">
        <f t="shared" ca="1" si="5"/>
        <v>JP</v>
      </c>
      <c r="T43" s="154" t="str">
        <f ca="1">IF(B43="","",IF(ISERROR(MATCH($J43,SorP!$B$1:$B$6261,0)),"",INDIRECT("'SorP'!$A$"&amp;MATCH($S43&amp;$J43,SorP!C:C,0))))</f>
        <v>JP-38</v>
      </c>
      <c r="U43" s="167"/>
      <c r="V43" s="168">
        <f ca="1">IF(C43="",NA(),MATCH($B43&amp;$C43,'Smelter Look-up'!$J:$J,0))</f>
        <v>362</v>
      </c>
      <c r="X43" s="169">
        <f t="shared" ca="1" si="6"/>
        <v>0</v>
      </c>
      <c r="AB43" s="312" t="str">
        <f t="shared" ca="1" si="7"/>
        <v>Copper</v>
      </c>
      <c r="AC43" s="169" t="str">
        <f t="shared" ca="1" si="3"/>
        <v>Copper</v>
      </c>
      <c r="AD43" s="169" t="str">
        <f t="shared" ca="1" si="4"/>
        <v>Toyo Smelter &amp; Refinery, Sumitomo Metal Mining</v>
      </c>
    </row>
    <row r="44" spans="1:30" s="169" customFormat="1" ht="20">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0.5"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4"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41">
      <c r="A4" s="134" t="str">
        <f ca="1">Declaration!B8</f>
        <v>Company Name (*):</v>
      </c>
      <c r="B4" s="354" t="str">
        <f>Declaration!D8</f>
        <v>PCB Connect Holding AB (includes PCB Connect AB,AS,OY,UO,BV,GMBH,HK,US,UK,DK,PL,IN Shenzhen trading LTD)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41">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41">
      <c r="A9" s="134" t="str">
        <f ca="1">Declaration!B19</f>
        <v>Contact Name (*):</v>
      </c>
      <c r="B9" s="354" t="str">
        <f>Declaration!D19</f>
        <v>Wim Op 't Veld</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41">
      <c r="A10" s="134" t="str">
        <f ca="1">Declaration!B20</f>
        <v>Email – Contact (*):</v>
      </c>
      <c r="B10" s="355" t="str">
        <f>Declaration!D20</f>
        <v>environment@pcbconnectgroup.com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41">
      <c r="A11" s="134" t="str">
        <f ca="1">Declaration!B21</f>
        <v>Phone – Contact (*):</v>
      </c>
      <c r="B11" s="354" t="str">
        <f>Declaration!D21</f>
        <v>0031403333050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41">
      <c r="A12" s="134" t="str">
        <f ca="1">Declaration!B22</f>
        <v>Authorizer (*):</v>
      </c>
      <c r="B12" s="354" t="str">
        <f>Declaration!D22</f>
        <v>Wim Op 't Veld</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7.5">
      <c r="A13" s="79" t="str">
        <f ca="1">Declaration!B24</f>
        <v>Email - Authorizer (*):</v>
      </c>
      <c r="B13" s="80" t="str">
        <f>Declaration!D24</f>
        <v>environment@pcbconnectgroup.com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 customHeight="1">
      <c r="A14" s="79"/>
      <c r="B14" s="78"/>
      <c r="C14" s="78"/>
      <c r="D14" s="84"/>
      <c r="E14" s="16" t="s">
        <v>15</v>
      </c>
      <c r="F14" s="82"/>
      <c r="G14" s="61"/>
      <c r="H14" s="62">
        <f>F14*G14</f>
        <v>0</v>
      </c>
      <c r="I14" s="130"/>
    </row>
    <row r="15" spans="1:10" ht="41">
      <c r="A15" s="79" t="str">
        <f ca="1">Declaration!B26</f>
        <v>Effective Date (*):</v>
      </c>
      <c r="B15" s="80">
        <f>Declaration!D26</f>
        <v>46181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21"/>
      <c r="G23" s="61"/>
      <c r="H23" s="62"/>
      <c r="I23" s="130"/>
      <c r="J23" s="131"/>
    </row>
    <row r="24" spans="1:10" ht="22" hidden="1" customHeight="1">
      <c r="A24" s="79" t="str">
        <f>Declaration!B37</f>
        <v/>
      </c>
      <c r="B24" s="78">
        <f>Declaration!D37</f>
        <v>0</v>
      </c>
      <c r="C24" s="78">
        <f t="shared" si="3"/>
        <v>0</v>
      </c>
      <c r="D24" s="84"/>
      <c r="E24" s="16"/>
      <c r="F24" s="321"/>
      <c r="G24" s="61"/>
      <c r="H24" s="62"/>
      <c r="I24" s="130"/>
      <c r="J24" s="131"/>
    </row>
    <row r="25" spans="1:10" ht="22" hidden="1" customHeight="1">
      <c r="A25" s="79" t="str">
        <f>Declaration!B38</f>
        <v/>
      </c>
      <c r="B25" s="78">
        <f>Declaration!D38</f>
        <v>0</v>
      </c>
      <c r="C25" s="78">
        <f t="shared" si="3"/>
        <v>0</v>
      </c>
      <c r="D25" s="84"/>
      <c r="E25" s="16"/>
      <c r="F25" s="321"/>
      <c r="G25" s="61"/>
      <c r="H25" s="62"/>
      <c r="I25" s="130"/>
      <c r="J25" s="131"/>
    </row>
    <row r="26" spans="1:10" ht="22" hidden="1" customHeight="1">
      <c r="A26" s="79" t="str">
        <f>Declaration!B39</f>
        <v/>
      </c>
      <c r="B26" s="78">
        <f>Declaration!D39</f>
        <v>0</v>
      </c>
      <c r="C26" s="78">
        <f t="shared" si="3"/>
        <v>0</v>
      </c>
      <c r="D26" s="84"/>
      <c r="E26" s="16"/>
      <c r="F26" s="321"/>
      <c r="G26" s="61"/>
      <c r="H26" s="62"/>
      <c r="I26" s="130"/>
      <c r="J26" s="131"/>
    </row>
    <row r="27" spans="1:10" ht="25" customHeight="1">
      <c r="A27" s="78" t="str">
        <f ca="1">Declaration!B41</f>
        <v>2) Does any of the specified mineral/metal remain in the product(s)? (*)</v>
      </c>
      <c r="B27" s="81"/>
      <c r="C27" s="81"/>
      <c r="D27" s="85"/>
      <c r="E27" s="16" t="s">
        <v>15</v>
      </c>
      <c r="F27" s="82"/>
      <c r="J27" s="131"/>
    </row>
    <row r="28" spans="1:10" ht="41">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41">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15</v>
      </c>
      <c r="F48" s="83"/>
      <c r="G48" s="61"/>
      <c r="H48" s="62"/>
      <c r="I48" s="130"/>
    </row>
    <row r="49" spans="1:10" ht="2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15</v>
      </c>
      <c r="F57" s="83"/>
      <c r="G57" s="61"/>
      <c r="H57" s="62"/>
      <c r="I57" s="130"/>
      <c r="J57" s="131"/>
    </row>
    <row r="58" spans="1:10" ht="22" hidden="1" customHeight="1">
      <c r="A58" s="79" t="str">
        <f>Declaration!B74</f>
        <v/>
      </c>
      <c r="B58" s="78">
        <f>Declaration!D74</f>
        <v>0</v>
      </c>
      <c r="C58" s="135">
        <f t="shared" si="20"/>
        <v>0</v>
      </c>
      <c r="D58" s="86"/>
      <c r="E58" s="16" t="s">
        <v>15</v>
      </c>
      <c r="F58" s="83"/>
      <c r="G58" s="61"/>
      <c r="H58" s="62"/>
      <c r="I58" s="130"/>
      <c r="J58" s="131"/>
    </row>
    <row r="59" spans="1:10" ht="22" hidden="1" customHeight="1">
      <c r="A59" s="79" t="str">
        <f>Declaration!B75</f>
        <v/>
      </c>
      <c r="B59" s="78">
        <f>Declaration!D75</f>
        <v>0</v>
      </c>
      <c r="C59" s="135">
        <f t="shared" si="20"/>
        <v>0</v>
      </c>
      <c r="D59" s="86"/>
      <c r="E59" s="16" t="s">
        <v>15</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15</v>
      </c>
      <c r="F60" s="82"/>
    </row>
    <row r="61" spans="1:10" ht="27.5">
      <c r="A61" s="79" t="str">
        <f>Declaration!B78</f>
        <v>Cobalt(*)</v>
      </c>
      <c r="B61" s="78" t="str">
        <f>Declaration!D78</f>
        <v>Greater than 90%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7.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7">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7">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7">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7">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18</v>
      </c>
      <c r="F69" s="83"/>
      <c r="G69" s="61"/>
      <c r="H69" s="62"/>
      <c r="I69" s="130"/>
    </row>
    <row r="70" spans="1:10" ht="22" hidden="1" customHeight="1">
      <c r="A70" s="79" t="str">
        <f>Declaration!B87</f>
        <v/>
      </c>
      <c r="B70" s="78">
        <f>Declaration!D87</f>
        <v>0</v>
      </c>
      <c r="C70" s="135">
        <f t="shared" si="3"/>
        <v>0</v>
      </c>
      <c r="D70" s="84"/>
      <c r="E70" s="16" t="s">
        <v>18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13</v>
      </c>
      <c r="F71" s="82"/>
    </row>
    <row r="72" spans="1:10" ht="54.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13</v>
      </c>
      <c r="F80" s="83"/>
      <c r="G80" s="61"/>
      <c r="H80" s="62"/>
      <c r="I80" s="130"/>
    </row>
    <row r="81" spans="1:10" ht="22" hidden="1" customHeight="1">
      <c r="A81" s="79" t="str">
        <f>Declaration!B99</f>
        <v/>
      </c>
      <c r="B81" s="78">
        <f>Declaration!D99</f>
        <v>0</v>
      </c>
      <c r="C81" s="135">
        <f t="shared" si="31"/>
        <v>0</v>
      </c>
      <c r="D81" s="86"/>
      <c r="E81" s="16" t="s">
        <v>13</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16</v>
      </c>
      <c r="F82" s="82"/>
    </row>
    <row r="83" spans="1:10" ht="41.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15</v>
      </c>
      <c r="F91" s="83"/>
      <c r="G91" s="61"/>
      <c r="H91" s="62"/>
      <c r="I91" s="130"/>
    </row>
    <row r="92" spans="1:10" ht="22" hidden="1" customHeight="1">
      <c r="A92" s="79" t="str">
        <f>Declaration!B111</f>
        <v/>
      </c>
      <c r="B92" s="78">
        <f>Declaration!D111</f>
        <v>0</v>
      </c>
      <c r="C92" s="135">
        <f t="shared" si="36"/>
        <v>0</v>
      </c>
      <c r="D92" s="87"/>
      <c r="E92" s="16" t="s">
        <v>15</v>
      </c>
      <c r="F92" s="83"/>
      <c r="G92" s="61"/>
      <c r="H92" s="62"/>
      <c r="I92" s="130"/>
    </row>
    <row r="93" spans="1:10" ht="22" customHeight="1">
      <c r="A93" s="305" t="str">
        <f ca="1">Declaration!B114</f>
        <v>Question</v>
      </c>
      <c r="B93" s="81"/>
      <c r="C93" s="81"/>
      <c r="D93" s="85"/>
      <c r="E93" s="16" t="s">
        <v>18</v>
      </c>
      <c r="F93" s="82"/>
      <c r="G93" s="82"/>
      <c r="H93" s="82"/>
    </row>
    <row r="94" spans="1:10" ht="41">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4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53</v>
      </c>
      <c r="B96" s="78" t="str">
        <f>Declaration!G117</f>
        <v>https://www.pcbconnectgroup.com/code-of-conduct/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41">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41">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41">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1113</v>
      </c>
      <c r="B113" s="78"/>
      <c r="C113" s="78"/>
      <c r="D113" s="191"/>
      <c r="E113" s="16"/>
      <c r="F113" s="83"/>
      <c r="G113" s="61"/>
      <c r="H113" s="62"/>
      <c r="I113" s="130"/>
    </row>
    <row r="114" spans="1:12" ht="41">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15</v>
      </c>
      <c r="F122" s="83"/>
      <c r="G122" s="61"/>
      <c r="H122" s="62"/>
      <c r="I122" s="130"/>
      <c r="K122" s="133"/>
    </row>
    <row r="123" spans="1:12" ht="25" hidden="1" customHeight="1">
      <c r="A123" s="134" t="str">
        <f>Declaration!AA21</f>
        <v/>
      </c>
      <c r="B123" s="78"/>
      <c r="C123" s="135">
        <f t="shared" si="49"/>
        <v>0</v>
      </c>
      <c r="D123" s="84"/>
      <c r="E123" s="16" t="s">
        <v>15</v>
      </c>
      <c r="F123" s="83"/>
      <c r="G123" s="61"/>
      <c r="H123" s="62"/>
      <c r="I123" s="130"/>
      <c r="K123" s="133"/>
    </row>
    <row r="124" spans="1:12" ht="2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23046875" style="344" customWidth="1"/>
    <col min="2" max="2" width="34.84375" style="344" customWidth="1"/>
    <col min="3" max="3" width="23.23046875" style="344" customWidth="1"/>
    <col min="4" max="5" width="15.4609375" style="344" customWidth="1"/>
    <col min="6" max="6" width="28.4609375" style="344" customWidth="1"/>
    <col min="7" max="7" width="27.23046875" style="344" customWidth="1"/>
    <col min="8" max="8" width="20.765625" style="344" customWidth="1"/>
    <col min="9" max="9" width="30.84375" style="344" customWidth="1"/>
    <col min="10" max="10" width="23.23046875" style="344" customWidth="1"/>
    <col min="11" max="11" width="39.765625" style="344" customWidth="1"/>
    <col min="12" max="12" width="47.765625" style="344" customWidth="1"/>
    <col min="13" max="13" width="36.23046875" style="344" customWidth="1"/>
    <col min="14" max="14" width="15.15234375" style="344" hidden="1" customWidth="1"/>
    <col min="15" max="15" width="18.765625" style="344" hidden="1" customWidth="1"/>
    <col min="16" max="16" width="14.15234375" style="344" hidden="1" customWidth="1"/>
    <col min="17" max="17" width="18.4609375" style="344" hidden="1" customWidth="1"/>
    <col min="18" max="18" width="17.765625" style="344" hidden="1" customWidth="1"/>
    <col min="19" max="19" width="22.4609375" style="344" hidden="1" customWidth="1"/>
    <col min="20" max="20" width="16.765625" style="344" customWidth="1"/>
    <col min="21" max="21" width="14" style="344" customWidth="1"/>
    <col min="22" max="22" width="15.4609375" style="344" customWidth="1"/>
    <col min="23" max="23" width="11" style="344" customWidth="1"/>
    <col min="24" max="26" width="10" style="344" customWidth="1"/>
  </cols>
  <sheetData>
    <row r="1" spans="1:19" ht="7.5" hidden="1" customHeight="1"/>
    <row r="2" spans="1:19" s="322" customFormat="1" ht="23">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4"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49999999999999"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49999999999999"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49999999999999"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49999999999999"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49999999999999"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49999999999999"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49999999999999"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49999999999999"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49999999999999"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49999999999999"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49999999999999"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49999999999999"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49999999999999"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49999999999999"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49999999999999"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49999999999999"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49999999999999"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49999999999999"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49999999999999"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49999999999999"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49999999999999"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49999999999999"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49999999999999"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49999999999999"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49999999999999"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49999999999999"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49999999999999"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49999999999999"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49999999999999"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49999999999999"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49999999999999"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49999999999999"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49999999999999"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49999999999999"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49999999999999"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49999999999999"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49999999999999"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49999999999999"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49999999999999"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49999999999999"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49999999999999"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49999999999999"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49999999999999"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49999999999999"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49999999999999"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49999999999999"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49999999999999"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49999999999999"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49999999999999"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49999999999999"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49999999999999"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49999999999999"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49999999999999"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49999999999999"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49999999999999"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49999999999999"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49999999999999"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49999999999999"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49999999999999"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49999999999999"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49999999999999"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49999999999999"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49999999999999"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49999999999999"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49999999999999"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49999999999999"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49999999999999"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49999999999999"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49999999999999"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49999999999999"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49999999999999"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49999999999999"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49999999999999"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49999999999999"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49999999999999"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49999999999999"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49999999999999"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49999999999999"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49999999999999"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49999999999999"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49999999999999"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49999999999999"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49999999999999"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49999999999999"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49999999999999"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49999999999999"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49999999999999"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49999999999999"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49999999999999"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49999999999999"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49999999999999"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49999999999999"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49999999999999"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49999999999999"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49999999999999"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49999999999999"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49999999999999"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49999999999999"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49999999999999"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49999999999999"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49999999999999"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49999999999999"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49999999999999"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49999999999999"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49999999999999"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49999999999999"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49999999999999"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49999999999999"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49999999999999"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49999999999999"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49999999999999"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49999999999999"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49999999999999"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49999999999999"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49999999999999"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49999999999999"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49999999999999"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49999999999999"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49999999999999"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49999999999999"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49999999999999"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49999999999999"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49999999999999"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49999999999999"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49999999999999"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49999999999999"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49999999999999"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49999999999999"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49999999999999"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49999999999999"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49999999999999"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49999999999999"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49999999999999"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49999999999999"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49999999999999"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49999999999999"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49999999999999"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49999999999999"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49999999999999"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49999999999999"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49999999999999"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49999999999999"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49999999999999"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49999999999999"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49999999999999"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49999999999999"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49999999999999"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49999999999999"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49999999999999"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49999999999999"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49999999999999"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49999999999999"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49999999999999"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49999999999999"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49999999999999"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49999999999999"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49999999999999"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49999999999999"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49999999999999"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49999999999999"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49999999999999"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49999999999999"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49999999999999"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49999999999999"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49999999999999"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49999999999999"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49999999999999"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49999999999999"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49999999999999"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49999999999999"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49999999999999"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49999999999999"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49999999999999"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49999999999999"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49999999999999"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49999999999999"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49999999999999"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49999999999999"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49999999999999"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49999999999999"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49999999999999"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49999999999999"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49999999999999"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49999999999999"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49999999999999"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49999999999999"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49999999999999"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49999999999999"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49999999999999"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49999999999999"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49999999999999"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49999999999999"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49999999999999"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49999999999999"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49999999999999"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49999999999999"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49999999999999"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49999999999999"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49999999999999"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49999999999999"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49999999999999"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49999999999999"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49999999999999"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49999999999999"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49999999999999"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49999999999999"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49999999999999"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49999999999999"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49999999999999"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49999999999999"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49999999999999"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49999999999999"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49999999999999"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49999999999999"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49999999999999"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49999999999999"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49999999999999"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49999999999999"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49999999999999"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49999999999999"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49999999999999"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49999999999999"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49999999999999"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49999999999999"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49999999999999"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49999999999999"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49999999999999"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49999999999999"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49999999999999"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49999999999999"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49999999999999"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49999999999999"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49999999999999"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49999999999999"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49999999999999"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49999999999999"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49999999999999"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49999999999999"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49999999999999"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49999999999999"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49999999999999"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49999999999999"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49999999999999"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49999999999999"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49999999999999"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49999999999999"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49999999999999"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49999999999999"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49999999999999"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49999999999999"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49999999999999"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49999999999999"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49999999999999"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49999999999999"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49999999999999"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49999999999999"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49999999999999"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49999999999999"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49999999999999"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49999999999999"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49999999999999"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49999999999999"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49999999999999"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49999999999999"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49999999999999"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49999999999999"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49999999999999"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49999999999999"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49999999999999"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49999999999999"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49999999999999"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49999999999999"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49999999999999"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49999999999999"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49999999999999"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49999999999999"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49999999999999"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49999999999999"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49999999999999"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49999999999999"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49999999999999"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49999999999999"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49999999999999"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49999999999999"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49999999999999"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49999999999999"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49999999999999"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49999999999999"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49999999999999"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49999999999999"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49999999999999"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49999999999999"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49999999999999"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49999999999999"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49999999999999"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49999999999999"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49999999999999"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49999999999999"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49999999999999"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49999999999999"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49999999999999"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49999999999999"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49999999999999"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49999999999999"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49999999999999"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49999999999999"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49999999999999"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49999999999999"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49999999999999"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49999999999999"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49999999999999"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49999999999999"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49999999999999"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49999999999999"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49999999999999"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49999999999999"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49999999999999"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49999999999999"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49999999999999"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49999999999999"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49999999999999"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49999999999999"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49999999999999"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49999999999999"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49999999999999"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49999999999999"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49999999999999"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49999999999999"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49999999999999"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49999999999999"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49999999999999"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49999999999999"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49999999999999"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49999999999999"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49999999999999"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49999999999999"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49999999999999"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49999999999999"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49999999999999"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49999999999999"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49999999999999"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49999999999999"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49999999999999"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49999999999999"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49999999999999"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49999999999999"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49999999999999"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49999999999999"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49999999999999"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49999999999999"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49999999999999"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49999999999999"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49999999999999"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49999999999999"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49999999999999"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49999999999999"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49999999999999"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49999999999999"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49999999999999"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49999999999999"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49999999999999"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49999999999999"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49999999999999"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49999999999999"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49999999999999"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49999999999999"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49999999999999"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49999999999999"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49999999999999"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49999999999999"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49999999999999"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49999999999999"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49999999999999"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49999999999999"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49999999999999"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49999999999999"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49999999999999"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49999999999999"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49999999999999"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49999999999999"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49999999999999"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49999999999999"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49999999999999"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49999999999999"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49999999999999"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49999999999999"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49999999999999"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49999999999999"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49999999999999"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49999999999999"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49999999999999"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49999999999999"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49999999999999"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49999999999999"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49999999999999"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49999999999999"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49999999999999"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49999999999999"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49999999999999"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49999999999999"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49999999999999"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49999999999999"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49999999999999"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49999999999999"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49999999999999"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49999999999999"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49999999999999"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49999999999999"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49999999999999"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49999999999999"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49999999999999"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49999999999999"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49999999999999"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49999999999999"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49999999999999"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49999999999999"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49999999999999"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49999999999999"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49999999999999"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49999999999999"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49999999999999"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49999999999999"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49999999999999"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49999999999999"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49999999999999"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49999999999999"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49999999999999"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49999999999999"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49999999999999"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49999999999999"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49999999999999"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49999999999999"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49999999999999"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49999999999999"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49999999999999"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49999999999999"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49999999999999"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49999999999999"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49999999999999"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49999999999999"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49999999999999"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49999999999999"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49999999999999"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49999999999999"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49999999999999"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49999999999999"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49999999999999"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49999999999999"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49999999999999"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49999999999999"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49999999999999"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49999999999999"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49999999999999"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49999999999999"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49999999999999"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49999999999999"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49999999999999"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49999999999999"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49999999999999"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49999999999999"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49999999999999"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49999999999999"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49999999999999"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49999999999999"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49999999999999"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49999999999999"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49999999999999"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49999999999999"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49999999999999"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49999999999999"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49999999999999"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49999999999999"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49999999999999"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49999999999999"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49999999999999"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49999999999999"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49999999999999"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49999999999999"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49999999999999"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49999999999999"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49999999999999"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49999999999999"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49999999999999"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49999999999999"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49999999999999"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49999999999999"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49999999999999"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49999999999999"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49999999999999"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49999999999999"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49999999999999"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49999999999999"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49999999999999"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49999999999999"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49999999999999"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49999999999999"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49999999999999"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49999999999999"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49999999999999"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49999999999999"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49999999999999"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49999999999999"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49999999999999"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49999999999999"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49999999999999"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49999999999999"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49999999999999"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49999999999999"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49999999999999"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49999999999999"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49999999999999"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49999999999999"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49999999999999"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49999999999999"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49999999999999"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49999999999999"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49999999999999"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49999999999999"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49999999999999"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49999999999999"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49999999999999"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49999999999999"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49999999999999"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49999999999999"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49999999999999"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49999999999999"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49999999999999"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49999999999999"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49999999999999"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49999999999999"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49999999999999"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49999999999999"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49999999999999"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49999999999999"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49999999999999"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49999999999999"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49999999999999"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49999999999999"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49999999999999"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49999999999999"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49999999999999"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49999999999999"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49999999999999"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49999999999999"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49999999999999"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49999999999999"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49999999999999"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49999999999999"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49999999999999"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49999999999999"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49999999999999"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49999999999999"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49999999999999"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49999999999999"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49999999999999"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49999999999999"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49999999999999"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49999999999999"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49999999999999"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49999999999999"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49999999999999"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49999999999999"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49999999999999"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49999999999999"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49999999999999"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49999999999999"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49999999999999"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49999999999999"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49999999999999"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49999999999999"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49999999999999"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49999999999999"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49999999999999"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49999999999999"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49999999999999"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49999999999999"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49999999999999"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49999999999999"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49999999999999"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49999999999999"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49999999999999"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49999999999999"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49999999999999"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49999999999999"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49999999999999"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49999999999999"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49999999999999"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49999999999999"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49999999999999"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49999999999999"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49999999999999"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49999999999999"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49999999999999"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49999999999999"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49999999999999"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49999999999999"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49999999999999"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49999999999999"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49999999999999"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49999999999999"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49999999999999"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49999999999999"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49999999999999"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49999999999999"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49999999999999"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49999999999999"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49999999999999"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49999999999999"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49999999999999"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49999999999999"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49999999999999"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49999999999999"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49999999999999"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49999999999999"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49999999999999"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49999999999999"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49999999999999"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49999999999999"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49999999999999"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49999999999999"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49999999999999"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49999999999999"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49999999999999"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49999999999999"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49999999999999"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49999999999999"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49999999999999"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49999999999999"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49999999999999"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49999999999999"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49999999999999"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49999999999999"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49999999999999"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49999999999999"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49999999999999"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49999999999999"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49999999999999"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49999999999999"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49999999999999"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49999999999999"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49999999999999"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49999999999999"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49999999999999"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49999999999999"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49999999999999"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49999999999999"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49999999999999"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49999999999999"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49999999999999"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49999999999999"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49999999999999"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49999999999999"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49999999999999"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49999999999999"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49999999999999"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49999999999999"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49999999999999"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49999999999999"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49999999999999"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49999999999999"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49999999999999"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49999999999999"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49999999999999"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49999999999999"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49999999999999"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49999999999999"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49999999999999"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49999999999999"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49999999999999"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49999999999999"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49999999999999"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49999999999999"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49999999999999"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49999999999999"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49999999999999"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49999999999999"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49999999999999"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49999999999999"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49999999999999"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49999999999999"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49999999999999"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49999999999999"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49999999999999"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49999999999999"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49999999999999"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49999999999999"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49999999999999"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49999999999999"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49999999999999"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49999999999999"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49999999999999"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49999999999999"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49999999999999"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49999999999999"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49999999999999"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49999999999999"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49999999999999"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49999999999999"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49999999999999"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49999999999999"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49999999999999"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49999999999999"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49999999999999"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49999999999999"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49999999999999"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49999999999999"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49999999999999"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49999999999999"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49999999999999"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49999999999999"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49999999999999"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49999999999999"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49999999999999"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49999999999999"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49999999999999"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49999999999999"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49999999999999"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49999999999999"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49999999999999"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49999999999999"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49999999999999"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49999999999999"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49999999999999"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49999999999999"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49999999999999"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49999999999999"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49999999999999"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49999999999999"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49999999999999"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49999999999999"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49999999999999"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49999999999999"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49999999999999"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49999999999999"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49999999999999"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49999999999999"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49999999999999"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49999999999999"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49999999999999"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49999999999999"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49999999999999"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49999999999999"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49999999999999"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49999999999999"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49999999999999"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49999999999999"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49999999999999"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49999999999999"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49999999999999"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49999999999999"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49999999999999"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49999999999999"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49999999999999"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49999999999999"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49999999999999"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49999999999999"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49999999999999"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49999999999999"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49999999999999"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49999999999999"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49999999999999"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49999999999999"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49999999999999"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49999999999999"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49999999999999"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49999999999999"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49999999999999"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49999999999999"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49999999999999"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49999999999999"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49999999999999"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49999999999999"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49999999999999"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49999999999999"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49999999999999"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49999999999999"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49999999999999"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49999999999999"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49999999999999"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49999999999999"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49999999999999"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49999999999999"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49999999999999"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49999999999999"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49999999999999"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49999999999999"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49999999999999"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49999999999999"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49999999999999"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49999999999999"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49999999999999"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49999999999999"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49999999999999"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49999999999999"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49999999999999"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49999999999999"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49999999999999"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49999999999999"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49999999999999"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49999999999999"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49999999999999"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49999999999999"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49999999999999"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49999999999999"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49999999999999"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49999999999999"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49999999999999"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49999999999999"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49999999999999"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49999999999999"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49999999999999"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49999999999999"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49999999999999"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49999999999999"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49999999999999"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49999999999999"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49999999999999"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49999999999999"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49999999999999"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49999999999999"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49999999999999"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49999999999999"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49999999999999"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49999999999999"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49999999999999"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49999999999999"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49999999999999"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49999999999999"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49999999999999"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49999999999999"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49999999999999"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49999999999999"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49999999999999"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49999999999999"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49999999999999"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49999999999999"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49999999999999"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49999999999999"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49999999999999"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49999999999999"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49999999999999"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49999999999999"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49999999999999"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49999999999999"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49999999999999"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49999999999999"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49999999999999"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49999999999999"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49999999999999"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49999999999999"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49999999999999"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49999999999999"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49999999999999"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49999999999999"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49999999999999"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49999999999999"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49999999999999"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49999999999999"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49999999999999"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49999999999999"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49999999999999"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49999999999999"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49999999999999"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49999999999999"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49999999999999"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49999999999999"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49999999999999"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49999999999999"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49999999999999"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49999999999999"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49999999999999"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49999999999999"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49999999999999"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49999999999999"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49999999999999"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49999999999999"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49999999999999"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49999999999999"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49999999999999"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49999999999999"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49999999999999"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49999999999999"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49999999999999"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49999999999999"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49999999999999"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49999999999999"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49999999999999"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49999999999999"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49999999999999"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49999999999999"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49999999999999"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49999999999999"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49999999999999"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49999999999999"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49999999999999"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49999999999999"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49999999999999"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49999999999999"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49999999999999"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49999999999999"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49999999999999"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49999999999999"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49999999999999"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49999999999999"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49999999999999"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49999999999999"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49999999999999"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49999999999999"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49999999999999"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49999999999999"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49999999999999"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49999999999999"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49999999999999"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49999999999999"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49999999999999"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49999999999999"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49999999999999"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49999999999999"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49999999999999"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49999999999999"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49999999999999"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49999999999999"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49999999999999"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49999999999999"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49999999999999"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49999999999999"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49999999999999"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49999999999999"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49999999999999"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49999999999999"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49999999999999"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49999999999999"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49999999999999"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49999999999999"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49999999999999"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49999999999999"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49999999999999"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49999999999999"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49999999999999"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49999999999999"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49999999999999"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49999999999999"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49999999999999"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49999999999999"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49999999999999"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49999999999999"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49999999999999"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49999999999999"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49999999999999"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49999999999999"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49999999999999"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49999999999999"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49999999999999"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49999999999999"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49999999999999"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49999999999999"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49999999999999"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49999999999999"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49999999999999"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49999999999999"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49999999999999"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49999999999999"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49999999999999"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49999999999999"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49999999999999"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49999999999999"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49999999999999"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49999999999999"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49999999999999"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49999999999999"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49999999999999"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49999999999999"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49999999999999"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49999999999999"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49999999999999"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49999999999999"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49999999999999"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49999999999999"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49999999999999"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49999999999999"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49999999999999"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49999999999999"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49999999999999"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49999999999999"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49999999999999"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49999999999999"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49999999999999"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49999999999999"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49999999999999"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49999999999999"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49999999999999"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49999999999999"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49999999999999"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49999999999999"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49999999999999"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49999999999999"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49999999999999"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49999999999999"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49999999999999"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49999999999999"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49999999999999"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49999999999999"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49999999999999"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49999999999999"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49999999999999"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49999999999999"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49999999999999"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49999999999999"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49999999999999"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49999999999999"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49999999999999"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49999999999999"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49999999999999"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49999999999999"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49999999999999"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49999999999999"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49999999999999"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49999999999999"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49999999999999"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49999999999999"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49999999999999"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49999999999999"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49999999999999"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49999999999999"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49999999999999"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49999999999999"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49999999999999"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49999999999999"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49999999999999"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49999999999999"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49999999999999"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49999999999999"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49999999999999"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49999999999999"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49999999999999"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49999999999999"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49999999999999"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49999999999999"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49999999999999"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49999999999999"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49999999999999"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49999999999999"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49999999999999"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49999999999999"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49999999999999"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49999999999999"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49999999999999"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49999999999999"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49999999999999"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49999999999999"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49999999999999"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49999999999999"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49999999999999"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49999999999999"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49999999999999"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49999999999999"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49999999999999"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49999999999999"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49999999999999"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49999999999999"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49999999999999"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49999999999999"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49999999999999"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49999999999999"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49999999999999"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49999999999999"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49999999999999"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49999999999999"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49999999999999"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49999999999999"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49999999999999"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49999999999999"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49999999999999"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49999999999999"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49999999999999"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49999999999999"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49999999999999"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49999999999999"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49999999999999"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49999999999999"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49999999999999"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49999999999999"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49999999999999"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49999999999999"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49999999999999"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49999999999999"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49999999999999"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49999999999999"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49999999999999"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49999999999999"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49999999999999"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49999999999999"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49999999999999"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49999999999999"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49999999999999"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49999999999999"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49999999999999"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49999999999999"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49999999999999"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49999999999999"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49999999999999"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49999999999999"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49999999999999"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49999999999999"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49999999999999"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49999999999999"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49999999999999"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49999999999999"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49999999999999"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49999999999999"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49999999999999"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49999999999999"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49999999999999"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49999999999999"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49999999999999"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49999999999999"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49999999999999"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49999999999999"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49999999999999"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49999999999999"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49999999999999"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49999999999999"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49999999999999"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49999999999999"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49999999999999"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49999999999999"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49999999999999"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49999999999999"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49999999999999"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49999999999999"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49999999999999"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49999999999999"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49999999999999"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49999999999999"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49999999999999"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49999999999999"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49999999999999"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49999999999999"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49999999999999"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49999999999999"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49999999999999"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49999999999999"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49999999999999"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49999999999999"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49999999999999"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49999999999999"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49999999999999"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49999999999999"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49999999999999"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49999999999999"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49999999999999"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49999999999999"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49999999999999"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49999999999999"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49999999999999"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49999999999999"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49999999999999"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49999999999999"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49999999999999"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49999999999999"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49999999999999"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49999999999999"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49999999999999"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49999999999999"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49999999999999"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49999999999999"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49999999999999"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49999999999999"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49999999999999"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49999999999999"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49999999999999"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49999999999999"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49999999999999"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49999999999999"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49999999999999"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49999999999999"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49999999999999"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49999999999999"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49999999999999"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49999999999999"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49999999999999"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49999999999999"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49999999999999"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49999999999999"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49999999999999"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49999999999999"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49999999999999"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49999999999999"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49999999999999"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49999999999999"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49999999999999"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49999999999999"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49999999999999"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49999999999999"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49999999999999"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49999999999999"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49999999999999"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49999999999999"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49999999999999"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49999999999999"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49999999999999"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49999999999999"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49999999999999"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49999999999999"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49999999999999"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49999999999999"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49999999999999"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49999999999999"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49999999999999"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49999999999999"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49999999999999"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49999999999999"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49999999999999"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49999999999999"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49999999999999"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49999999999999"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49999999999999"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49999999999999"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49999999999999"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49999999999999"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49999999999999"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49999999999999"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49999999999999"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49999999999999"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49999999999999"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49999999999999"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49999999999999"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49999999999999"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49999999999999"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49999999999999"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49999999999999"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49999999999999"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49999999999999"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49999999999999"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49999999999999"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49999999999999"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49999999999999"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49999999999999"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49999999999999"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49999999999999"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49999999999999"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49999999999999"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49999999999999"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49999999999999"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49999999999999"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49999999999999"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49999999999999"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49999999999999"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49999999999999"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49999999999999"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49999999999999"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49999999999999"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49999999999999"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49999999999999"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49999999999999"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49999999999999"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49999999999999"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49999999999999"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49999999999999"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49999999999999"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49999999999999"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49999999999999"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49999999999999"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49999999999999"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49999999999999"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49999999999999"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49999999999999"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49999999999999"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49999999999999"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49999999999999"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49999999999999"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49999999999999"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49999999999999"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49999999999999"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49999999999999"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49999999999999"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49999999999999"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49999999999999"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49999999999999"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49999999999999"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49999999999999"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49999999999999"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49999999999999"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49999999999999"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49999999999999"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49999999999999"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49999999999999"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49999999999999"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49999999999999"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49999999999999"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49999999999999"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49999999999999"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49999999999999"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49999999999999"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49999999999999"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49999999999999"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49999999999999"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49999999999999"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49999999999999"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49999999999999"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49999999999999"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49999999999999"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49999999999999"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49999999999999"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49999999999999"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49999999999999"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49999999999999"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49999999999999"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49999999999999"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49999999999999"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49999999999999"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49999999999999"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49999999999999"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49999999999999"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49999999999999"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49999999999999"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49999999999999"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49999999999999"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49999999999999"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49999999999999"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49999999999999"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49999999999999"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49999999999999"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49999999999999"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49999999999999"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49999999999999"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49999999999999"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49999999999999"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49999999999999"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49999999999999"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49999999999999"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49999999999999"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49999999999999"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49999999999999"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49999999999999"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49999999999999"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49999999999999"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49999999999999"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49999999999999"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49999999999999"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49999999999999"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49999999999999"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49999999999999"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49999999999999"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49999999999999"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49999999999999"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49999999999999"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49999999999999"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49999999999999"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49999999999999"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49999999999999"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49999999999999"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49999999999999"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49999999999999"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49999999999999"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49999999999999"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49999999999999"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49999999999999"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49999999999999"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49999999999999"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49999999999999"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49999999999999"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49999999999999"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49999999999999"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49999999999999"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49999999999999"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49999999999999"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49999999999999"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49999999999999"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49999999999999"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49999999999999"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49999999999999"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49999999999999"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49999999999999"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49999999999999"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49999999999999"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49999999999999"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49999999999999"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49999999999999"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49999999999999"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49999999999999"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49999999999999"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49999999999999"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49999999999999"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49999999999999"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49999999999999"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49999999999999"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49999999999999"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49999999999999"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49999999999999"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49999999999999"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49999999999999"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49999999999999"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49999999999999"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49999999999999"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49999999999999"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49999999999999"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49999999999999"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49999999999999"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49999999999999"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49999999999999"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49999999999999"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49999999999999"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49999999999999"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49999999999999"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49999999999999"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49999999999999"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49999999999999"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49999999999999"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49999999999999"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49999999999999"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49999999999999"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49999999999999"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49999999999999"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49999999999999"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49999999999999"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49999999999999"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49999999999999"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49999999999999"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49999999999999"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49999999999999"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49999999999999"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49999999999999"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49999999999999"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49999999999999"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49999999999999"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49999999999999"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49999999999999"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49999999999999"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49999999999999"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49999999999999"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49999999999999"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49999999999999"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49999999999999"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49999999999999"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49999999999999"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49999999999999"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49999999999999"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49999999999999"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49999999999999"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49999999999999"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49999999999999"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49999999999999"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49999999999999"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49999999999999"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49999999999999"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49999999999999"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49999999999999"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49999999999999"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49999999999999"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49999999999999"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49999999999999"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49999999999999"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49999999999999"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49999999999999"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49999999999999"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49999999999999"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49999999999999"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49999999999999"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49999999999999"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49999999999999"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49999999999999"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49999999999999"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49999999999999"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49999999999999"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49999999999999"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49999999999999"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49999999999999"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49999999999999"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49999999999999"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49999999999999"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49999999999999"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49999999999999"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49999999999999"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49999999999999"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49999999999999"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49999999999999"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49999999999999"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49999999999999"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49999999999999"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49999999999999"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49999999999999"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49999999999999"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49999999999999"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49999999999999"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49999999999999"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49999999999999"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49999999999999"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49999999999999"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49999999999999"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49999999999999"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49999999999999"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49999999999999"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49999999999999"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49999999999999"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49999999999999"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49999999999999"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49999999999999"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49999999999999"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49999999999999"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49999999999999"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49999999999999"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49999999999999"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49999999999999"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49999999999999"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49999999999999"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49999999999999"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49999999999999"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49999999999999"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49999999999999"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49999999999999"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49999999999999"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49999999999999"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49999999999999"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49999999999999"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49999999999999"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49999999999999"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49999999999999"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49999999999999"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49999999999999"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49999999999999"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49999999999999"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49999999999999"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49999999999999"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49999999999999"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49999999999999"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49999999999999"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49999999999999"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49999999999999"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49999999999999"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49999999999999"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49999999999999"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49999999999999"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49999999999999"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49999999999999"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49999999999999"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49999999999999"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49999999999999"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49999999999999"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49999999999999"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49999999999999"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49999999999999"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49999999999999"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49999999999999"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49999999999999"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49999999999999"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49999999999999"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49999999999999"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49999999999999"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49999999999999"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49999999999999"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49999999999999"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49999999999999"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49999999999999"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49999999999999"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49999999999999"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49999999999999"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49999999999999"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49999999999999"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49999999999999"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49999999999999"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49999999999999"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49999999999999"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49999999999999"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49999999999999"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49999999999999"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49999999999999"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49999999999999"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49999999999999"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49999999999999"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49999999999999"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49999999999999"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49999999999999"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49999999999999"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49999999999999"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49999999999999"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49999999999999"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49999999999999"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49999999999999"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49999999999999"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49999999999999"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49999999999999"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49999999999999"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49999999999999"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49999999999999"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49999999999999"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49999999999999"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49999999999999"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49999999999999"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49999999999999"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49999999999999"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49999999999999"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49999999999999"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49999999999999"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49999999999999"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49999999999999"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49999999999999"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49999999999999"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49999999999999"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49999999999999"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49999999999999"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49999999999999"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49999999999999"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49999999999999"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49999999999999"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49999999999999"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49999999999999"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49999999999999"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49999999999999"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49999999999999"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49999999999999"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49999999999999"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49999999999999"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49999999999999"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49999999999999"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49999999999999"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49999999999999"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49999999999999"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49999999999999"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49999999999999"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49999999999999"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49999999999999"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49999999999999"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49999999999999"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49999999999999"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49999999999999"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49999999999999"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49999999999999"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49999999999999"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49999999999999"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49999999999999"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49999999999999"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49999999999999"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49999999999999"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49999999999999"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49999999999999"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49999999999999"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49999999999999"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49999999999999"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49999999999999"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49999999999999"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49999999999999"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49999999999999"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49999999999999"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49999999999999"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49999999999999"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49999999999999"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49999999999999"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49999999999999"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49999999999999"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49999999999999"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49999999999999"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49999999999999"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49999999999999"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49999999999999"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49999999999999"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49999999999999"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49999999999999"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49999999999999"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49999999999999"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49999999999999"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49999999999999"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49999999999999"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49999999999999"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49999999999999"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49999999999999"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49999999999999"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49999999999999"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49999999999999"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49999999999999"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49999999999999"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49999999999999"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49999999999999"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49999999999999"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49999999999999"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49999999999999"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49999999999999"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49999999999999"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49999999999999"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49999999999999"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49999999999999"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49999999999999"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49999999999999"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49999999999999"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49999999999999"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49999999999999"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49999999999999"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49999999999999"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49999999999999"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49999999999999"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49999999999999"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49999999999999"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49999999999999"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49999999999999"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49999999999999"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49999999999999"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49999999999999"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49999999999999"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49999999999999"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49999999999999"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49999999999999"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49999999999999"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49999999999999"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49999999999999"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49999999999999"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49999999999999"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49999999999999"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49999999999999"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49999999999999"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49999999999999"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49999999999999"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49999999999999"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49999999999999"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49999999999999"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49999999999999"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49999999999999"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49999999999999"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49999999999999"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49999999999999"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49999999999999"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49999999999999"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49999999999999"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49999999999999"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49999999999999"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49999999999999"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49999999999999"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49999999999999"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49999999999999"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49999999999999"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49999999999999"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49999999999999"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49999999999999"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49999999999999"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49999999999999"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49999999999999"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49999999999999"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49999999999999"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49999999999999"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49999999999999"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49999999999999"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49999999999999"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49999999999999"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49999999999999"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49999999999999"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49999999999999"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49999999999999"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49999999999999"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49999999999999"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49999999999999"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49999999999999"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49999999999999"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49999999999999"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49999999999999"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49999999999999"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49999999999999"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49999999999999"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49999999999999"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49999999999999"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49999999999999"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49999999999999"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49999999999999"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49999999999999"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49999999999999"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49999999999999"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49999999999999"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49999999999999"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49999999999999"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49999999999999"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49999999999999"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49999999999999"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49999999999999"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49999999999999"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49999999999999"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49999999999999"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49999999999999"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49999999999999"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49999999999999"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49999999999999"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49999999999999"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49999999999999"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49999999999999"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49999999999999"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49999999999999"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49999999999999"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49999999999999"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49999999999999"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49999999999999"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49999999999999"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49999999999999"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49999999999999"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49999999999999"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49999999999999"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49999999999999"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49999999999999"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49999999999999"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49999999999999"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49999999999999"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49999999999999"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49999999999999"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49999999999999"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49999999999999"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49999999999999"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49999999999999"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49999999999999"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49999999999999"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49999999999999"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49999999999999"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49999999999999"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49999999999999"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49999999999999"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49999999999999"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49999999999999"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49999999999999"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49999999999999"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49999999999999"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49999999999999"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49999999999999"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49999999999999"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49999999999999"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49999999999999"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49999999999999"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49999999999999"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49999999999999"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49999999999999"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49999999999999"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49999999999999"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49999999999999"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49999999999999"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49999999999999"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49999999999999"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49999999999999"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49999999999999"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49999999999999"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49999999999999"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49999999999999"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49999999999999"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49999999999999"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49999999999999"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49999999999999"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49999999999999"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49999999999999"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49999999999999"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49999999999999"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49999999999999"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49999999999999"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49999999999999"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49999999999999"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49999999999999"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49999999999999"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49999999999999"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49999999999999"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49999999999999"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49999999999999"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49999999999999"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49999999999999"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49999999999999"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49999999999999"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49999999999999"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49999999999999"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49999999999999"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49999999999999"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49999999999999"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49999999999999"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49999999999999"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49999999999999"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49999999999999"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49999999999999"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49999999999999"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49999999999999"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49999999999999"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49999999999999"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49999999999999"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49999999999999"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49999999999999"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49999999999999"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49999999999999"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49999999999999"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49999999999999"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49999999999999"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49999999999999"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49999999999999"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49999999999999"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49999999999999"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49999999999999"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49999999999999"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49999999999999"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49999999999999"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49999999999999"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49999999999999"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49999999999999"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49999999999999"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49999999999999"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49999999999999"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49999999999999"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49999999999999"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49999999999999"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49999999999999"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49999999999999"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49999999999999"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49999999999999"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49999999999999"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49999999999999"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49999999999999"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49999999999999"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49999999999999"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49999999999999"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49999999999999"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49999999999999"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49999999999999"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49999999999999"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49999999999999"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49999999999999"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49999999999999"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49999999999999"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49999999999999"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49999999999999"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49999999999999"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49999999999999"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49999999999999"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49999999999999"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49999999999999"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49999999999999"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49999999999999"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49999999999999"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49999999999999"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49999999999999"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49999999999999"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49999999999999"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49999999999999"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49999999999999"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49999999999999"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49999999999999"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49999999999999"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49999999999999"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49999999999999"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49999999999999"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49999999999999"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49999999999999"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49999999999999"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49999999999999"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49999999999999"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49999999999999"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49999999999999"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49999999999999"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49999999999999"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49999999999999"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49999999999999"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49999999999999"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49999999999999"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49999999999999"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49999999999999"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49999999999999"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49999999999999"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49999999999999"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49999999999999"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49999999999999"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49999999999999"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49999999999999"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49999999999999"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49999999999999"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49999999999999"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49999999999999"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49999999999999"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49999999999999"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49999999999999"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49999999999999"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49999999999999"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49999999999999"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49999999999999"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49999999999999"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49999999999999"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49999999999999"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49999999999999"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49999999999999"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49999999999999"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49999999999999"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49999999999999"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49999999999999"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49999999999999"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49999999999999"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49999999999999"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49999999999999"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49999999999999"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49999999999999"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49999999999999"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49999999999999"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49999999999999"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49999999999999"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49999999999999"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49999999999999"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49999999999999"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49999999999999"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49999999999999"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49999999999999"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49999999999999"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49999999999999"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49999999999999"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49999999999999"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49999999999999"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49999999999999"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49999999999999"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49999999999999"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49999999999999"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49999999999999"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49999999999999"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49999999999999"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49999999999999"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49999999999999"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49999999999999"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49999999999999"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49999999999999"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49999999999999"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49999999999999"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49999999999999"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49999999999999"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49999999999999"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49999999999999"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49999999999999"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49999999999999"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49999999999999"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49999999999999"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49999999999999"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49999999999999"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49999999999999"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49999999999999"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49999999999999"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49999999999999"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49999999999999"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49999999999999"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49999999999999"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49999999999999"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49999999999999"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49999999999999"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49999999999999"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49999999999999"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49999999999999"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49999999999999"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49999999999999"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49999999999999"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49999999999999"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49999999999999"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49999999999999"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49999999999999"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49999999999999"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49999999999999"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49999999999999"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49999999999999"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49999999999999"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49999999999999"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49999999999999"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49999999999999"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49999999999999"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49999999999999"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49999999999999"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49999999999999"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49999999999999"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49999999999999"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49999999999999"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49999999999999"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49999999999999"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49999999999999"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49999999999999"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49999999999999"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49999999999999"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49999999999999"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49999999999999"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49999999999999"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49999999999999"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49999999999999"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49999999999999"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49999999999999"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49999999999999"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49999999999999"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49999999999999"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49999999999999"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49999999999999"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49999999999999"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49999999999999"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49999999999999"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49999999999999"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49999999999999"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49999999999999"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49999999999999"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49999999999999"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49999999999999"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49999999999999"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49999999999999"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49999999999999"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49999999999999"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49999999999999"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49999999999999"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49999999999999"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49999999999999"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49999999999999"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49999999999999"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49999999999999"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49999999999999"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49999999999999"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49999999999999"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49999999999999"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49999999999999"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49999999999999"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49999999999999"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49999999999999"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49999999999999"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49999999999999"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49999999999999"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49999999999999"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49999999999999"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49999999999999"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49999999999999"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49999999999999"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49999999999999"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49999999999999"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49999999999999"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49999999999999"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49999999999999"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49999999999999"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49999999999999"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49999999999999"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49999999999999"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49999999999999"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49999999999999"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49999999999999"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49999999999999"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49999999999999"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49999999999999"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49999999999999"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49999999999999"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49999999999999"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49999999999999"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49999999999999"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49999999999999"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49999999999999"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49999999999999"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49999999999999"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49999999999999"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49999999999999"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49999999999999"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49999999999999"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49999999999999"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49999999999999"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49999999999999"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49999999999999"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49999999999999"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49999999999999"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49999999999999"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49999999999999"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49999999999999"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49999999999999"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49999999999999"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49999999999999"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49999999999999"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49999999999999"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49999999999999"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49999999999999"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49999999999999"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49999999999999"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49999999999999"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49999999999999"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49999999999999"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49999999999999"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49999999999999"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49999999999999"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49999999999999"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49999999999999"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49999999999999"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49999999999999"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49999999999999"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49999999999999"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49999999999999"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49999999999999"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49999999999999"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49999999999999"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49999999999999"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49999999999999"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49999999999999"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49999999999999"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49999999999999"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49999999999999"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49999999999999"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49999999999999"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49999999999999"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49999999999999"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49999999999999"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49999999999999"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49999999999999"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49999999999999"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49999999999999"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49999999999999"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49999999999999"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49999999999999"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49999999999999"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49999999999999"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49999999999999"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49999999999999"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49999999999999"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49999999999999"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49999999999999"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49999999999999"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49999999999999"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49999999999999"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49999999999999"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49999999999999"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49999999999999"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49999999999999"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49999999999999"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49999999999999"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49999999999999"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49999999999999"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49999999999999"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49999999999999"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49999999999999"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49999999999999"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49999999999999"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49999999999999"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49999999999999"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49999999999999"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49999999999999"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49999999999999"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49999999999999"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49999999999999"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49999999999999"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49999999999999"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49999999999999"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49999999999999"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49999999999999"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49999999999999"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49999999999999"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49999999999999"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49999999999999"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49999999999999"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49999999999999"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49999999999999"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49999999999999"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49999999999999"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49999999999999"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49999999999999"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49999999999999"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49999999999999"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49999999999999"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49999999999999"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49999999999999"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49999999999999"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49999999999999"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49999999999999"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49999999999999"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49999999999999"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49999999999999"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49999999999999"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49999999999999"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49999999999999"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49999999999999"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49999999999999"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49999999999999"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49999999999999"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49999999999999"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49999999999999"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49999999999999"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49999999999999"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49999999999999"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49999999999999"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49999999999999"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49999999999999"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49999999999999"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49999999999999"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49999999999999"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49999999999999"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49999999999999"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49999999999999"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49999999999999"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49999999999999"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49999999999999"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49999999999999"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49999999999999"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49999999999999"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49999999999999"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49999999999999"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49999999999999"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49999999999999"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49999999999999"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49999999999999"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49999999999999"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49999999999999"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49999999999999"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49999999999999"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49999999999999"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49999999999999"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49999999999999"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49999999999999"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49999999999999"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49999999999999"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49999999999999"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49999999999999"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49999999999999"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49999999999999"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49999999999999"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49999999999999"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49999999999999"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49999999999999"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49999999999999"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49999999999999"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49999999999999"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49999999999999"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49999999999999"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49999999999999"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49999999999999"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49999999999999"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49999999999999"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49999999999999"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49999999999999"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49999999999999"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49999999999999"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49999999999999"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49999999999999"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49999999999999"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49999999999999"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49999999999999"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49999999999999"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49999999999999"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49999999999999"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49999999999999"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49999999999999"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49999999999999"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49999999999999"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49999999999999"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49999999999999"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49999999999999"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49999999999999"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49999999999999"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49999999999999"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49999999999999"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49999999999999"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49999999999999"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49999999999999"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49999999999999"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49999999999999"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49999999999999"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49999999999999"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49999999999999"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49999999999999"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49999999999999"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49999999999999"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49999999999999"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49999999999999"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49999999999999"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49999999999999"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49999999999999"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49999999999999"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49999999999999"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49999999999999"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49999999999999"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49999999999999"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49999999999999"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49999999999999"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49999999999999"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49999999999999"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49999999999999"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49999999999999"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49999999999999"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49999999999999"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49999999999999"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49999999999999"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49999999999999"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49999999999999"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49999999999999"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49999999999999"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49999999999999"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49999999999999"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49999999999999"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49999999999999"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49999999999999"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49999999999999"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49999999999999"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49999999999999"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49999999999999"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49999999999999"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49999999999999"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49999999999999"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49999999999999"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49999999999999"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49999999999999"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49999999999999"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49999999999999"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49999999999999"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49999999999999"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49999999999999"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49999999999999"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49999999999999"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49999999999999"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49999999999999"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49999999999999"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49999999999999"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49999999999999"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49999999999999"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49999999999999"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49999999999999"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49999999999999"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49999999999999"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49999999999999"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49999999999999"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49999999999999"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49999999999999"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49999999999999"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49999999999999"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49999999999999"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49999999999999"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49999999999999"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49999999999999"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49999999999999"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49999999999999"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49999999999999"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49999999999999"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49999999999999"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49999999999999"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49999999999999"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49999999999999"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49999999999999"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49999999999999"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49999999999999"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49999999999999"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49999999999999"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49999999999999"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49999999999999"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49999999999999"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49999999999999"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49999999999999"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49999999999999"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49999999999999"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49999999999999"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49999999999999"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49999999999999"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49999999999999"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49999999999999"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49999999999999"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49999999999999"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49999999999999"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49999999999999"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49999999999999"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49999999999999"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49999999999999"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49999999999999"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49999999999999"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49999999999999"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49999999999999"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49999999999999"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49999999999999"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49999999999999"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49999999999999"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49999999999999"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49999999999999"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49999999999999"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49999999999999"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49999999999999"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49999999999999"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49999999999999"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49999999999999"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49999999999999"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49999999999999"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49999999999999"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49999999999999"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49999999999999"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49999999999999"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49999999999999"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49999999999999"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49999999999999"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49999999999999"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49999999999999"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49999999999999"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49999999999999"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49999999999999"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49999999999999"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49999999999999"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49999999999999"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49999999999999"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49999999999999"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49999999999999"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49999999999999"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49999999999999"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49999999999999"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49999999999999"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49999999999999"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49999999999999"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49999999999999"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49999999999999"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49999999999999"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49999999999999"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49999999999999"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49999999999999"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49999999999999"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49999999999999"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49999999999999"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49999999999999"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49999999999999"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49999999999999"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49999999999999"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49999999999999"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49999999999999"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49999999999999"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49999999999999"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0" customWidth="1"/>
    <col min="3" max="5" width="40" style="15" customWidth="1"/>
    <col min="6" max="6" width="59" style="15" customWidth="1"/>
    <col min="7" max="7" width="1.7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4"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5" bestFit="1" customWidth="1"/>
    <col min="2" max="2" width="43" style="155" customWidth="1"/>
    <col min="3" max="3" width="40" style="155" customWidth="1"/>
    <col min="4" max="4" width="23" style="155" customWidth="1"/>
    <col min="5" max="5" width="12.765625" style="155" customWidth="1"/>
    <col min="6" max="6" width="12.765625" style="156" customWidth="1"/>
    <col min="7" max="7" width="15.15234375" style="155" customWidth="1"/>
    <col min="8" max="8" width="24" style="155" customWidth="1"/>
    <col min="9" max="9" width="28" style="155" customWidth="1"/>
    <col min="10" max="10" width="11" style="155" hidden="1" customWidth="1"/>
    <col min="11" max="11" width="78.84375" style="155" hidden="1" customWidth="1"/>
    <col min="12" max="12" width="17.4609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Glorie Mae Bureros PCB</cp:lastModifiedBy>
  <cp:revision/>
  <dcterms:created xsi:type="dcterms:W3CDTF">2010-06-21T21:00:23Z</dcterms:created>
  <dcterms:modified xsi:type="dcterms:W3CDTF">2026-06-08T02:06:16Z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